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24226"/>
  <mc:AlternateContent xmlns:mc="http://schemas.openxmlformats.org/markup-compatibility/2006">
    <mc:Choice Requires="x15">
      <x15ac:absPath xmlns:x15ac="http://schemas.microsoft.com/office/spreadsheetml/2010/11/ac" url="C:\MCP\aysa\environment-demo\Formatos\ssp\Anexos TdR 1.1.1\Anexos - TDR PMF-SSP\"/>
    </mc:Choice>
  </mc:AlternateContent>
  <xr:revisionPtr revIDLastSave="0" documentId="13_ncr:1_{1D55315E-628E-4403-9020-B64BCED29F8B}" xr6:coauthVersionLast="47" xr6:coauthVersionMax="47" xr10:uidLastSave="{00000000-0000-0000-0000-000000000000}"/>
  <bookViews>
    <workbookView xWindow="-108" yWindow="-108" windowWidth="23256" windowHeight="12456" tabRatio="857" activeTab="2" xr2:uid="{00000000-000D-0000-FFFF-FFFF00000000}"/>
  </bookViews>
  <sheets>
    <sheet name="Form 3-Presupuesto Proyecto-VF" sheetId="1" r:id="rId1"/>
    <sheet name="Form 3 - Instructivo  Pres Proy" sheetId="2" r:id="rId2"/>
    <sheet name="Form 3-Codificador Pre" sheetId="3" r:id="rId3"/>
    <sheet name="Supuestos" sheetId="4" state="hidden" r:id="rId4"/>
  </sheets>
  <definedNames>
    <definedName name="_____ACT1">#REF!</definedName>
    <definedName name="_____ACT2">#REF!</definedName>
    <definedName name="_____VLR1">(#REF!)</definedName>
    <definedName name="____ACT1">#REF!</definedName>
    <definedName name="____ACT2">#REF!</definedName>
    <definedName name="____VLR1">(#REF!)</definedName>
    <definedName name="___ACT1">#REF!</definedName>
    <definedName name="___ACT2">#REF!</definedName>
    <definedName name="___VLR1">(#REF!)</definedName>
    <definedName name="__ACT1">#REF!</definedName>
    <definedName name="__ACT2">#REF!</definedName>
    <definedName name="__POA2">#REF!</definedName>
    <definedName name="__VLR1">(#REF!)</definedName>
    <definedName name="_2">#REF!</definedName>
    <definedName name="_6">#REF!</definedName>
    <definedName name="_ACT1">#REF!</definedName>
    <definedName name="_ACT2">#REF!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MacroRecalculationBehavior" hidden="1">0</definedName>
    <definedName name="_AtRisk_SimSetting_RandomNumberGenerator" hidden="1">0</definedName>
    <definedName name="_AtRisk_SimSetting_ReportsList" hidden="1">1</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Fill" hidden="1">#REF!</definedName>
    <definedName name="_xlnm._FilterDatabase" localSheetId="2" hidden="1">'Form 3-Codificador Pre'!$B$6:$D$6</definedName>
    <definedName name="_POA2">#REF!</definedName>
    <definedName name="_POAAAA">#REF!</definedName>
    <definedName name="_VLR1">(#REF!)</definedName>
    <definedName name="aaa">#REF!</definedName>
    <definedName name="AAAAAA">#REF!</definedName>
    <definedName name="ACUM">#REF!</definedName>
    <definedName name="ACUM1">(#REF!)</definedName>
    <definedName name="ACUM2">#REF!</definedName>
    <definedName name="alo">#REF!</definedName>
    <definedName name="_xlnm.Database">#REF!</definedName>
    <definedName name="e">#REF!</definedName>
    <definedName name="ffff">#REF!</definedName>
    <definedName name="Garfico1">#REF!</definedName>
    <definedName name="GGGGGGG">#REF!</definedName>
    <definedName name="GRAFI">#REF!</definedName>
    <definedName name="GRAFI1">#REF!</definedName>
    <definedName name="GRAFICO">#REF!</definedName>
    <definedName name="Pal_Workbook_GUID" hidden="1">"8MAZQ1ICKXZHGXFQBCV4XLED"</definedName>
    <definedName name="POA_21">#REF!</definedName>
    <definedName name="Pres">#REF!</definedName>
    <definedName name="PUNT1">#REF!</definedName>
    <definedName name="PUNT2">#REF!</definedName>
    <definedName name="RANGO1">#REF!</definedName>
    <definedName name="Reesumen">#REF!</definedName>
    <definedName name="Resumen">#REF!</definedName>
    <definedName name="resumencito">#REF!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6</definedName>
    <definedName name="RiskMinimizeOnStart" hidden="1">FALSE</definedName>
    <definedName name="RiskMonitorConvergence" hidden="1">FALSE</definedName>
    <definedName name="RiskMultipleCPUSupportEnabled" hidden="1">TRUE</definedName>
    <definedName name="RiskNumIterations" hidden="1">5000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3</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SFGH">#REF!</definedName>
    <definedName name="Tabla_asignación">#REF!</definedName>
    <definedName name="Tabla_Recursos">#REF!</definedName>
    <definedName name="TTTTT">#REF!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70" i="4" l="1"/>
  <c r="D69" i="4"/>
  <c r="B66" i="4"/>
  <c r="B65" i="4"/>
  <c r="B59" i="4"/>
  <c r="B60" i="4" s="1"/>
  <c r="B52" i="4"/>
  <c r="B53" i="4" s="1"/>
  <c r="B46" i="4"/>
  <c r="E43" i="4"/>
  <c r="B40" i="4"/>
  <c r="B39" i="4"/>
  <c r="B33" i="4"/>
  <c r="B34" i="4" s="1"/>
  <c r="B26" i="4"/>
  <c r="B27" i="4" s="1"/>
  <c r="B20" i="4"/>
  <c r="B21" i="4" s="1"/>
  <c r="B13" i="4"/>
  <c r="C13" i="4" s="1"/>
  <c r="E12" i="4"/>
  <c r="C12" i="4"/>
  <c r="E11" i="4"/>
  <c r="C11" i="4"/>
  <c r="D76" i="4" s="1"/>
  <c r="E10" i="4"/>
  <c r="C10" i="4"/>
  <c r="D75" i="4" s="1"/>
  <c r="E9" i="4"/>
  <c r="C9" i="4"/>
  <c r="D77" i="4" s="1"/>
  <c r="E8" i="4"/>
  <c r="C8" i="4"/>
  <c r="E33" i="1" s="1"/>
  <c r="H82" i="1"/>
  <c r="G82" i="1"/>
  <c r="G73" i="1" s="1"/>
  <c r="H80" i="1"/>
  <c r="G80" i="1"/>
  <c r="H75" i="1"/>
  <c r="H73" i="1" s="1"/>
  <c r="G75" i="1"/>
  <c r="D73" i="1"/>
  <c r="H69" i="1"/>
  <c r="G69" i="1"/>
  <c r="H67" i="1"/>
  <c r="H62" i="1" s="1"/>
  <c r="H61" i="1" s="1"/>
  <c r="G67" i="1"/>
  <c r="H65" i="1"/>
  <c r="G65" i="1"/>
  <c r="H63" i="1"/>
  <c r="G63" i="1"/>
  <c r="G62" i="1"/>
  <c r="G61" i="1" s="1"/>
  <c r="H56" i="1"/>
  <c r="G56" i="1"/>
  <c r="H47" i="1"/>
  <c r="G47" i="1"/>
  <c r="H44" i="1"/>
  <c r="H43" i="1" s="1"/>
  <c r="G44" i="1"/>
  <c r="G43" i="1" s="1"/>
  <c r="G34" i="1" s="1"/>
  <c r="H40" i="1"/>
  <c r="H39" i="1" s="1"/>
  <c r="G40" i="1"/>
  <c r="G39" i="1"/>
  <c r="H36" i="1"/>
  <c r="G36" i="1"/>
  <c r="H35" i="1"/>
  <c r="G35" i="1"/>
  <c r="H30" i="1"/>
  <c r="H29" i="1" s="1"/>
  <c r="G30" i="1"/>
  <c r="G29" i="1"/>
  <c r="H26" i="1"/>
  <c r="G26" i="1"/>
  <c r="H25" i="1"/>
  <c r="G25" i="1"/>
  <c r="H22" i="1"/>
  <c r="G22" i="1"/>
  <c r="H19" i="1"/>
  <c r="H18" i="1" s="1"/>
  <c r="G19" i="1"/>
  <c r="G18" i="1"/>
  <c r="H15" i="1"/>
  <c r="G15" i="1"/>
  <c r="H12" i="1"/>
  <c r="H11" i="1" s="1"/>
  <c r="G12" i="1"/>
  <c r="G11" i="1" s="1"/>
  <c r="G10" i="1" s="1"/>
  <c r="C44" i="4" l="1"/>
  <c r="E64" i="1" s="1"/>
  <c r="C51" i="4"/>
  <c r="E81" i="1" s="1"/>
  <c r="D71" i="4"/>
  <c r="C50" i="4"/>
  <c r="I33" i="1"/>
  <c r="G71" i="1"/>
  <c r="G86" i="1" s="1"/>
  <c r="H10" i="1"/>
  <c r="H71" i="1" s="1"/>
  <c r="H86" i="1" s="1"/>
  <c r="H34" i="1"/>
  <c r="C30" i="4"/>
  <c r="C7" i="4"/>
  <c r="C31" i="4"/>
  <c r="E51" i="1" s="1"/>
  <c r="I51" i="1" s="1"/>
  <c r="C32" i="4"/>
  <c r="E52" i="1" s="1"/>
  <c r="I52" i="1" s="1"/>
  <c r="C26" i="4"/>
  <c r="D74" i="4"/>
  <c r="E13" i="4"/>
  <c r="C45" i="4"/>
  <c r="E66" i="1" s="1"/>
  <c r="C38" i="4"/>
  <c r="C39" i="4"/>
  <c r="E60" i="1" s="1"/>
  <c r="I60" i="1" s="1"/>
  <c r="C24" i="4"/>
  <c r="C25" i="4"/>
  <c r="C43" i="4"/>
  <c r="I66" i="1" l="1"/>
  <c r="E65" i="1"/>
  <c r="I65" i="1" s="1"/>
  <c r="C17" i="4"/>
  <c r="C18" i="4"/>
  <c r="C19" i="4"/>
  <c r="D73" i="4"/>
  <c r="E7" i="4"/>
  <c r="C14" i="4"/>
  <c r="B7" i="4"/>
  <c r="B14" i="4" s="1"/>
  <c r="I81" i="1"/>
  <c r="E80" i="1"/>
  <c r="C46" i="4"/>
  <c r="E68" i="1" s="1"/>
  <c r="E50" i="1"/>
  <c r="C34" i="4"/>
  <c r="I64" i="1"/>
  <c r="E63" i="1"/>
  <c r="E41" i="1"/>
  <c r="C40" i="4"/>
  <c r="E59" i="1"/>
  <c r="C58" i="4"/>
  <c r="E78" i="1" s="1"/>
  <c r="C57" i="4"/>
  <c r="E77" i="1" s="1"/>
  <c r="C56" i="4"/>
  <c r="C53" i="4"/>
  <c r="C59" i="4"/>
  <c r="E79" i="1" s="1"/>
  <c r="E45" i="1"/>
  <c r="E70" i="1"/>
  <c r="C47" i="4"/>
  <c r="E38" i="1"/>
  <c r="I38" i="1" s="1"/>
  <c r="E37" i="1"/>
  <c r="C27" i="4"/>
  <c r="C33" i="4"/>
  <c r="E53" i="1" s="1"/>
  <c r="I53" i="1" s="1"/>
  <c r="C52" i="4"/>
  <c r="I45" i="1" l="1"/>
  <c r="I79" i="1"/>
  <c r="E27" i="1"/>
  <c r="I50" i="1"/>
  <c r="E47" i="1"/>
  <c r="E76" i="1"/>
  <c r="C60" i="4"/>
  <c r="E19" i="1"/>
  <c r="E12" i="1"/>
  <c r="C21" i="4"/>
  <c r="E15" i="1"/>
  <c r="E67" i="1"/>
  <c r="I67" i="1" s="1"/>
  <c r="I68" i="1"/>
  <c r="E46" i="1"/>
  <c r="I46" i="1" s="1"/>
  <c r="I80" i="1"/>
  <c r="I59" i="1"/>
  <c r="E56" i="1"/>
  <c r="I41" i="1"/>
  <c r="C20" i="4"/>
  <c r="E42" i="1"/>
  <c r="I42" i="1" s="1"/>
  <c r="I63" i="1"/>
  <c r="I70" i="1"/>
  <c r="E69" i="1"/>
  <c r="I69" i="1" s="1"/>
  <c r="E14" i="4"/>
  <c r="C72" i="4"/>
  <c r="E72" i="4" s="1"/>
  <c r="I77" i="1"/>
  <c r="I78" i="1"/>
  <c r="C64" i="4"/>
  <c r="E84" i="1" s="1"/>
  <c r="C63" i="4"/>
  <c r="I37" i="1"/>
  <c r="E36" i="1"/>
  <c r="E20" i="1" l="1"/>
  <c r="I20" i="1" s="1"/>
  <c r="I19" i="1"/>
  <c r="E22" i="1"/>
  <c r="E31" i="1"/>
  <c r="I84" i="1"/>
  <c r="I15" i="1"/>
  <c r="E16" i="1"/>
  <c r="I16" i="1" s="1"/>
  <c r="E13" i="1"/>
  <c r="I13" i="1" s="1"/>
  <c r="I12" i="1"/>
  <c r="E11" i="1"/>
  <c r="E62" i="1"/>
  <c r="I36" i="1"/>
  <c r="E35" i="1"/>
  <c r="E75" i="1"/>
  <c r="I76" i="1"/>
  <c r="E40" i="1"/>
  <c r="C75" i="4"/>
  <c r="E75" i="4" s="1"/>
  <c r="I47" i="1"/>
  <c r="C66" i="4"/>
  <c r="E83" i="1"/>
  <c r="C76" i="4"/>
  <c r="E76" i="4" s="1"/>
  <c r="I56" i="1"/>
  <c r="I27" i="1"/>
  <c r="C65" i="4"/>
  <c r="E85" i="1" s="1"/>
  <c r="E28" i="1"/>
  <c r="I28" i="1" s="1"/>
  <c r="E44" i="1"/>
  <c r="I83" i="1" l="1"/>
  <c r="E82" i="1"/>
  <c r="E17" i="1"/>
  <c r="I17" i="1" s="1"/>
  <c r="E39" i="1"/>
  <c r="I39" i="1" s="1"/>
  <c r="I40" i="1"/>
  <c r="E34" i="1"/>
  <c r="I35" i="1"/>
  <c r="E14" i="1"/>
  <c r="I14" i="1" s="1"/>
  <c r="I11" i="1"/>
  <c r="I31" i="1"/>
  <c r="E32" i="1"/>
  <c r="I32" i="1" s="1"/>
  <c r="I75" i="1"/>
  <c r="E23" i="1"/>
  <c r="I23" i="1" s="1"/>
  <c r="I22" i="1"/>
  <c r="E43" i="1"/>
  <c r="I43" i="1" s="1"/>
  <c r="I44" i="1"/>
  <c r="I85" i="1"/>
  <c r="E21" i="1"/>
  <c r="I21" i="1" s="1"/>
  <c r="E26" i="1"/>
  <c r="E61" i="1"/>
  <c r="I62" i="1"/>
  <c r="E18" i="1"/>
  <c r="I18" i="1" s="1"/>
  <c r="E30" i="1" l="1"/>
  <c r="I61" i="1"/>
  <c r="C74" i="4"/>
  <c r="E74" i="4" s="1"/>
  <c r="I26" i="1"/>
  <c r="E25" i="1"/>
  <c r="I25" i="1" s="1"/>
  <c r="C77" i="4"/>
  <c r="E77" i="4" s="1"/>
  <c r="I34" i="1"/>
  <c r="I82" i="1"/>
  <c r="E24" i="1"/>
  <c r="I24" i="1" s="1"/>
  <c r="E73" i="1"/>
  <c r="I73" i="1" l="1"/>
  <c r="E29" i="1"/>
  <c r="I30" i="1"/>
  <c r="I29" i="1" l="1"/>
  <c r="E10" i="1"/>
  <c r="E71" i="1" l="1"/>
  <c r="I10" i="1"/>
  <c r="C73" i="4"/>
  <c r="E73" i="4" s="1"/>
  <c r="C71" i="4" l="1"/>
  <c r="E71" i="4" s="1"/>
  <c r="I71" i="1"/>
  <c r="E86" i="1"/>
  <c r="F71" i="1" s="1"/>
  <c r="I86" i="1" l="1"/>
  <c r="C69" i="4"/>
  <c r="E69" i="4" s="1"/>
  <c r="F33" i="1"/>
  <c r="F81" i="1"/>
  <c r="F77" i="1"/>
  <c r="F79" i="1"/>
  <c r="F80" i="1"/>
  <c r="F78" i="1"/>
  <c r="F76" i="1"/>
  <c r="F84" i="1"/>
  <c r="F47" i="1"/>
  <c r="F56" i="1"/>
  <c r="F83" i="1"/>
  <c r="F85" i="1"/>
  <c r="F75" i="1"/>
  <c r="F61" i="1"/>
  <c r="F34" i="1"/>
  <c r="F82" i="1"/>
  <c r="F73" i="1"/>
  <c r="C70" i="4"/>
  <c r="E70" i="4" s="1"/>
  <c r="F10" i="1"/>
  <c r="F86"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F73" authorId="0" shapeId="0" xr:uid="{00000000-0006-0000-0000-000001000000}">
      <text>
        <r>
          <rPr>
            <sz val="11"/>
            <color theme="1"/>
            <rFont val="Calibri"/>
            <family val="2"/>
            <scheme val="minor"/>
          </rPr>
          <t>User:
9%</t>
        </r>
      </text>
    </comment>
  </commentList>
</comments>
</file>

<file path=xl/sharedStrings.xml><?xml version="1.0" encoding="utf-8"?>
<sst xmlns="http://schemas.openxmlformats.org/spreadsheetml/2006/main" count="352" uniqueCount="246">
  <si>
    <t xml:space="preserve">                                                                                                                                                                                                                                                                                                                                                                                                                    F-GO-8.1.7  V0_2026</t>
  </si>
  <si>
    <t>(Nombre de la organización ejecutora)</t>
  </si>
  <si>
    <t>[Título del Proyecto]</t>
  </si>
  <si>
    <t>Formulario 3 - Presupuesto del Proyecto</t>
  </si>
  <si>
    <t xml:space="preserve">Ente financiador (Columna opcional si aplica - ver nota 1 debajo ) </t>
  </si>
  <si>
    <t xml:space="preserve">Código por  Producto y  Actividad </t>
  </si>
  <si>
    <t>Código Presupuestario Proyecto</t>
  </si>
  <si>
    <t>Detalle de nombre de Productos, Actividades y Partidas Presupuestarias
(Costos Directos y Costos Indirectos)</t>
  </si>
  <si>
    <t>PRESUPUESTO</t>
  </si>
  <si>
    <t xml:space="preserve">Solicitud de Financiamiento en Efectivo </t>
  </si>
  <si>
    <t>Porcentaje del Presupuesto del Proyecto (%)</t>
  </si>
  <si>
    <t>Contrapartida de la organización ejecutora y otros aportes</t>
  </si>
  <si>
    <t xml:space="preserve">TOTAL </t>
  </si>
  <si>
    <t>En Efectivo</t>
  </si>
  <si>
    <t>En Especie</t>
  </si>
  <si>
    <t>COSTOS DIRECTOS DEL PROYECTO</t>
  </si>
  <si>
    <t>Productos para entregar por el Proyecto [suma del presupuesto de los Productos]</t>
  </si>
  <si>
    <t xml:space="preserve">Producto No. 1: (Colocar nombre del producto a entregar) </t>
  </si>
  <si>
    <t>Nombre de la actividad a realizar  ( colocar nombre la actividad que se va a realizar )</t>
  </si>
  <si>
    <t xml:space="preserve">Partida presupuestaria ( Colocar el nombre del rubro presupuestario que se va a realizar ) </t>
  </si>
  <si>
    <t>xxx</t>
  </si>
  <si>
    <t xml:space="preserve">Producto No. 2: (Colocar nombre del producto a entregar)  </t>
  </si>
  <si>
    <t xml:space="preserve">Producto No. 3: (Colocar nombre del producto a entregar) </t>
  </si>
  <si>
    <t xml:space="preserve">Producto No. 4: (Colocar nombre del producto a entregar) </t>
  </si>
  <si>
    <t>Contingencias o mitigación de riesgos  [hasta 1% del Presupuesto Total del Proyecto]</t>
  </si>
  <si>
    <t>Planificación y Divulgación del Proyecto [hasta 2% del Presupuesto Total de los Proyecto]</t>
  </si>
  <si>
    <t xml:space="preserve">Plan de Gestión de Riesgo </t>
  </si>
  <si>
    <t xml:space="preserve">Plan de Gestión Ambiental y Social ( si aplica) </t>
  </si>
  <si>
    <t>Plan de Comunicación del Proyecto</t>
  </si>
  <si>
    <t>Inversión en Equipo y Herramientas para el Proyecto [hasta 2% del Total del Proyecto.]</t>
  </si>
  <si>
    <t xml:space="preserve">Inversión en Equipo y Herramientas </t>
  </si>
  <si>
    <t>Adquisición de equipos y herramientas para el proyecto</t>
  </si>
  <si>
    <t>Equipo Acuático</t>
  </si>
  <si>
    <t>Equipo de Comunicación y Audiovisual</t>
  </si>
  <si>
    <t>Equipo de Computo</t>
  </si>
  <si>
    <t>Equipo de Campo</t>
  </si>
  <si>
    <t>Equipo Rodante (solo con contrapartida)</t>
  </si>
  <si>
    <t>Mobiliario y Equipo de Oficina (solo con contrapartida)</t>
  </si>
  <si>
    <t>Personal Asignado para el Proyecto  [hasta 25% del Total del Proyecto]</t>
  </si>
  <si>
    <t xml:space="preserve">Personal asignado al proyecto </t>
  </si>
  <si>
    <t xml:space="preserve">Contratación de personal para el proyecto </t>
  </si>
  <si>
    <t>Coordinador del Proyecto ( Salario mas prestaciones sociales)</t>
  </si>
  <si>
    <t>Técnico del Proyecto ( Salario mas prestaciones sociales)</t>
  </si>
  <si>
    <t>Seguimiento, Monitoreo y Evaluación del Proyecto [hasta un 12% del  Total del Proyecto]</t>
  </si>
  <si>
    <t xml:space="preserve">Seguimiento, Monitoreo y Evaluación del Proyecto </t>
  </si>
  <si>
    <t xml:space="preserve">Evaluación Intermedia  y final del proyecto </t>
  </si>
  <si>
    <t xml:space="preserve">Plan de Sistematización del Proyecto </t>
  </si>
  <si>
    <t xml:space="preserve">Taller de Cierre del Proyecto </t>
  </si>
  <si>
    <t>Auditoria Externa Costos Directos (hasta 5% de este producto)</t>
  </si>
  <si>
    <t>TOTAL PRESUPUESTO DE INVERSIÓN DE COSTO DIRECTO DEL PROYECTO</t>
  </si>
  <si>
    <t>COSTOS INDIRECTOS DEL PROYECTO</t>
  </si>
  <si>
    <t>.</t>
  </si>
  <si>
    <t>Gastos operativos de la entidad ejecutora del proyecto</t>
  </si>
  <si>
    <t>12.1.</t>
  </si>
  <si>
    <t xml:space="preserve">Gastos operativos </t>
  </si>
  <si>
    <t>Alquiler de Equipo</t>
  </si>
  <si>
    <t>Alquiler de Local</t>
  </si>
  <si>
    <t>Papelería y Útiles de Oficina</t>
  </si>
  <si>
    <t>Cargos Bancarios</t>
  </si>
  <si>
    <t>Gastos de Personal Operativo</t>
  </si>
  <si>
    <t xml:space="preserve">Consultoría y honorarios profesionales </t>
  </si>
  <si>
    <t>Servicios Básicos</t>
  </si>
  <si>
    <t>Agua</t>
  </si>
  <si>
    <t>Energía Eléctrica</t>
  </si>
  <si>
    <t>Telecomunicaciones fija y móvil</t>
  </si>
  <si>
    <t xml:space="preserve">TOTAL DE PRESUPUESTO DEL PROYECTO   [Total costos directos  + costos indirectos] </t>
  </si>
  <si>
    <t>%</t>
  </si>
  <si>
    <t>Firma: _________________________________________</t>
  </si>
  <si>
    <t>Dividir el Total del Presupuesto del Proyecto (I)  entre el Total de Presupuesto del Proyecto E</t>
  </si>
  <si>
    <t>Sumar el Total de las Columnas G y H  y dividir este resultado entre el Total de la Columna I</t>
  </si>
  <si>
    <t>Nombre: _______________________________________</t>
  </si>
  <si>
    <t>Cargo: ________________________________________</t>
  </si>
  <si>
    <t>Nombre, firma y cargo de la persona en la organización proponente responsable por la autorización/aprobación del presupuesto del proyecto.</t>
  </si>
  <si>
    <t>Fecha: ________________________________________</t>
  </si>
  <si>
    <t>Nota 1: Esta columna es  opcional, se coloca solamente si se establece en los términos de referencia que se debe incluir el código  presupuestario solicitado por la entidad financiadora del fondo.</t>
  </si>
  <si>
    <t xml:space="preserve">Nota 2: Los montos incluidos en este formulario son solo ejemplos. La organización deberá completar el formulario con los montos estimados de los gastos del proyecto que presenta en su propuesta, con base a los términos de referencia. </t>
  </si>
  <si>
    <t xml:space="preserve">FUNDACIÓN NATURA  </t>
  </si>
  <si>
    <t>Instructivo Formulario 3 - Presupuesto del Proyecto</t>
  </si>
  <si>
    <t>COLUMNA</t>
  </si>
  <si>
    <t>DESCRIPCIÓN</t>
  </si>
  <si>
    <t>Ente financiador</t>
  </si>
  <si>
    <t>Esta columna solo aplica en los casos que Fundación Natura solicite colocar el código de la entidad financiadora. En los casos que no aplique se debe mantener oculta.</t>
  </si>
  <si>
    <t>Está columna incluye Códigos numéricos comenzando por el número 1 para referenciar el nombre del Producto  y 1.1 para referenciar el nombre de la Actividad a realizar y asi sucesivamente para los demas productos (Producto 2, Actividad 2.1).</t>
  </si>
  <si>
    <t>Está columna debe presentar los códigos de las partidas presupuestarias a utilizar por la entidad ejecutora, de acuerdo al requerimiento de cada actividad, ver Codificador Presupuestario.</t>
  </si>
  <si>
    <t xml:space="preserve">En está columna se asignan los nombres de los productos, actividades y  renglones presupuestario a utilizar en los costos directos y costos indirectos del proyecto.
</t>
  </si>
  <si>
    <t>Productos para entregar por el Proyecto: En esta fila se deben colocar todos los  productos del proyecto con sus actividades y partidas presupuestarias correspondientes.</t>
  </si>
  <si>
    <t xml:space="preserve">Contingencias o mitigación de riesgos: En esta fila se debe colocar los montos que se estimen en presupuesto para el tratamiento de riesgos que no puedan ser proyectados en la  planificación inicial. </t>
  </si>
  <si>
    <t>Planificación y Divulgación del Proyecto: Se deberá incluir al menos tres (3) instrumentos de planificación que debe elaborar la organización ejecutora y su presupuesto no debe sobrepasar el 2% del Total del Presupuesto del Proyecto.  Los instrumentos para elaborar son: (i) Plan de Gestión de Riesgos; (ii) Plan de Gestión Ambiental y Social; y (iii) Plan de Comunicación del Proyecto.</t>
  </si>
  <si>
    <t xml:space="preserve">Inversión en Equipo y Herramientas para el Proyecto : Corresponde a los montos (efectivo o contrapartida) a colocar en los equipos o herramientas a utilizar en el proyecto. </t>
  </si>
  <si>
    <t>Personal Asignado para el Proyecto : En esta fila se coloca el presupuesto asignado al personal del proyecto (coordinador y ó técnico del proyecto), incluyendo sus prestaciones sociales en la Caja de Seguro Sociales(CSS).</t>
  </si>
  <si>
    <t xml:space="preserve">Seguimiento, Monitoreo y Evaluación del Proyecto:  Esta fila deberá incluir los montos de los gastos para el seguimiento y evaluación del proyecto (evaluación intemedia y final, sistematización del proyecto, evento de cierre del proyecto, auditoría externa del proyecto).
</t>
  </si>
  <si>
    <t>En está columna se presenta el monto en efectivo solicitado al fondo.</t>
  </si>
  <si>
    <t>Esta columna corresponde al porcentaje resultante de dividir los productos y sub totales de las partidas presupuestarias entre el presupuesto total; tanto en los costos directos como en los costos indirectos.</t>
  </si>
  <si>
    <t>Contrapartida mínima de 10% como aporte de la organización en efectivo o en especie, las cuales se deben presentar por separado.</t>
  </si>
  <si>
    <t xml:space="preserve">Total </t>
  </si>
  <si>
    <t xml:space="preserve">En esta columna, se totalizan las columna de solicitud de financiamiento en efectivo y contrapartida de la organización y otros aportes en efectivo o especie. </t>
  </si>
  <si>
    <t xml:space="preserve">Fundación NATURA </t>
  </si>
  <si>
    <t>Codificador Presupuestario</t>
  </si>
  <si>
    <t>Plan de Cuentas Presupuestarias</t>
  </si>
  <si>
    <t>Código</t>
  </si>
  <si>
    <t>Partida Presupuestaria</t>
  </si>
  <si>
    <t>Descripción del Gasto</t>
  </si>
  <si>
    <t>Inversión en equipo y herramientas para le proyecto</t>
  </si>
  <si>
    <t>Equipo de Campo (Herramientas)</t>
  </si>
  <si>
    <t>Instrumentos y materiales empleados en actividades prácticas fuera de la oficina: palas, picos, machetes, kits de medición, mochilas, carpas, GPS, entre otros. Se utilizan en proyectos comunitarios, ambientales o de asistencia directa</t>
  </si>
  <si>
    <t>Computadoras, laptops, servidores, impresoras, escáneres y periféricos. Incluye software esencial para la gestión administrativa, contable y de proyectos</t>
  </si>
  <si>
    <t>Equipo de Oficina</t>
  </si>
  <si>
    <t>Bienes materiales, muebles y dispositivos utilizados en una oficina para facilitar las labores administrativas, de gestión y apoyo. Incluye todos aquellos elementos que permiten el desarrollo eficiente de las actividades diarias del personal</t>
  </si>
  <si>
    <t>Herramientas y equipos</t>
  </si>
  <si>
    <t>Adquisición de equipos menores y herramientas</t>
  </si>
  <si>
    <t xml:space="preserve">Mobiliario de oficina </t>
  </si>
  <si>
    <t>Bienes destinados al funcionamiento administrativo: escritorios, sillas, archivadores, estanterías, mesas de reuniones y otros muebles que facilitan la gestión interna</t>
  </si>
  <si>
    <t xml:space="preserve">Códigos de gastos presupuestarios </t>
  </si>
  <si>
    <t xml:space="preserve">Agua </t>
  </si>
  <si>
    <t xml:space="preserve">Gasto de agua </t>
  </si>
  <si>
    <t xml:space="preserve">Alimentación </t>
  </si>
  <si>
    <t xml:space="preserve">Provisión de comidas para actividades </t>
  </si>
  <si>
    <t>Alquiler de autos</t>
  </si>
  <si>
    <t>Contracción de alquiler de autos a empresas para desarrollo de logísticas de actividades especiales.</t>
  </si>
  <si>
    <t>Alquiler de equipo</t>
  </si>
  <si>
    <t>Gasto de alquiler en  maquinaria, herramientas, dispositivos tecnológicos u otros bienes necesarios para realizar una actividad o proyecto</t>
  </si>
  <si>
    <t xml:space="preserve">Alquiler de local </t>
  </si>
  <si>
    <t>Gasto de alquiler de oficina del proyecto</t>
  </si>
  <si>
    <t>Alquiler otros</t>
  </si>
  <si>
    <t>Otros alquileres (alarmas, equipos, etc.)</t>
  </si>
  <si>
    <t>Auditoría externa</t>
  </si>
  <si>
    <t xml:space="preserve">Servicios externos de auditoria  independiente para el proyecto </t>
  </si>
  <si>
    <t>Capacitación del personal</t>
  </si>
  <si>
    <t>Cursos y talleres aprobados por el proyecto</t>
  </si>
  <si>
    <t xml:space="preserve">Combustibles y Lubricantes  </t>
  </si>
  <si>
    <t xml:space="preserve">Gasolina o diésel para vehículos utilizados para actividades del proyecto </t>
  </si>
  <si>
    <t>Gastos para contratación de servicios profesionales que realicen estudios especializados u otras actividades relacionados al proyecto</t>
  </si>
  <si>
    <t>Correo, encomienda y apartado Postal</t>
  </si>
  <si>
    <t xml:space="preserve">Gasto de envió de encomienda o mensajería relacionada al proyecto </t>
  </si>
  <si>
    <t xml:space="preserve">Divulgación y Promoción  </t>
  </si>
  <si>
    <t xml:space="preserve">Gastos para la promoción, comunicación a través de medios radiales, televisivos o redes sociales </t>
  </si>
  <si>
    <t>Energía eléctrica</t>
  </si>
  <si>
    <t xml:space="preserve">Consumo luz  eléctrica en los locales utilizados para la ejecución del proyecto </t>
  </si>
  <si>
    <t>Cargos  Bancarios</t>
  </si>
  <si>
    <t>Gastos financieros aplicados por el banco por envío o recepción de efectivo en la cuenta utilizada para el proyecto.</t>
  </si>
  <si>
    <t>Honorarios legales</t>
  </si>
  <si>
    <t>Servicios de abogados y asesores legales</t>
  </si>
  <si>
    <t>Impuestos</t>
  </si>
  <si>
    <t>Obligaciones fiscales aprobadas en el proyecto</t>
  </si>
  <si>
    <t>Insumos varios para el proyecto</t>
  </si>
  <si>
    <t>Insumos agrícolas, materiales de arte y productos naturales para proyectos comunitarios.</t>
  </si>
  <si>
    <t>Internet y comunicaciones</t>
  </si>
  <si>
    <t>Servicios de conectividad y telefonía</t>
  </si>
  <si>
    <t>Mantenimiento de Equipo Rodante</t>
  </si>
  <si>
    <t>Mantenimiento preventivo y reparación de vehículos utilizados en las actividades del proyecto</t>
  </si>
  <si>
    <t>Mantenimiento de Equipos de Computo</t>
  </si>
  <si>
    <t>Mantenimiento y reparación del equipo de computo destinados a conservar en buen estado los equipos informáticos (computadoras, servidores, impresoras, periféricos)</t>
  </si>
  <si>
    <t xml:space="preserve">Mantenimiento de Oficina y Otros </t>
  </si>
  <si>
    <t>Mantenimiento y reparación de las instalaciones de oficina, mobiliario  (reparación de escritorios, sillas y archivadores, mantenimiento de sistemas eléctricos, iluminación y aire acondicionado, limpieza y conservación de espacios comunes, atención a pequeños arreglos que aseguren un entorno laboral adecuado)</t>
  </si>
  <si>
    <t xml:space="preserve">Material Didáctico  </t>
  </si>
  <si>
    <t xml:space="preserve">Insumos para actividades educativas: papelógrafos, fotocopias, encuestas, formularios, mapas y otros </t>
  </si>
  <si>
    <t>Material promocional</t>
  </si>
  <si>
    <t>Folletos, carteles y publicidad</t>
  </si>
  <si>
    <t xml:space="preserve">Materiales para construcción y Mantenimiento  </t>
  </si>
  <si>
    <t xml:space="preserve">Compra de insumos para ejecución de obras, reparaciones  y mantenimientos de infraestructura requeridas en el proyecto </t>
  </si>
  <si>
    <t>Papelería y  útiles de oficina</t>
  </si>
  <si>
    <t>Materiales y útiles de oficina para gestión del proyecto</t>
  </si>
  <si>
    <t>Publicidad digital</t>
  </si>
  <si>
    <t>Campañas en redes sociales y plataformas online</t>
  </si>
  <si>
    <t>Salarios</t>
  </si>
  <si>
    <t xml:space="preserve">Remuneraciones fijas del personal contratado, incluyendo prestaciones sociales  con la Caja del Seguro Social </t>
  </si>
  <si>
    <t>Seguridad privada</t>
  </si>
  <si>
    <t>Contratación de vigilancia y protección</t>
  </si>
  <si>
    <t>Seguros del proyecto</t>
  </si>
  <si>
    <t>Pólizas de cobertura contra riesgos</t>
  </si>
  <si>
    <t xml:space="preserve">Semillas y Plantones  </t>
  </si>
  <si>
    <t>Compra de semillas, insumos y material vegetal para huertos, reforestación o agricultura sostenible.</t>
  </si>
  <si>
    <t>Servicios de limpieza</t>
  </si>
  <si>
    <t xml:space="preserve">Contratación de personal para aseo o empresas para actividades de aseo del proyecto </t>
  </si>
  <si>
    <t xml:space="preserve">Pago por consumo de telefonía fija y móvil para el proyecto </t>
  </si>
  <si>
    <t>Transporte de materiales</t>
  </si>
  <si>
    <t>Costos de traslado de insumos y equipos</t>
  </si>
  <si>
    <t xml:space="preserve">Transporte Local  </t>
  </si>
  <si>
    <t>Gastos de movilidad dentro de la zona de trabajo: combustible, alquiler de vehículos, pasajes, bus, tren o taxis</t>
  </si>
  <si>
    <t>Uniformes</t>
  </si>
  <si>
    <t>Ropa de trabajo para el personal</t>
  </si>
  <si>
    <t xml:space="preserve">Viáticos </t>
  </si>
  <si>
    <t>Recursos destinados a cubrir los gastos de viaje y estadía del personal cuando deben desplazarse fuera de su lugar habitual de trabajo para cumplir actividades del proyecto. Incluye, alojamiento, alimentación y otros gastos menores relacionados con la misión.</t>
  </si>
  <si>
    <t>Supuestos y Parámetros del Presupuesto del Proyecto</t>
  </si>
  <si>
    <t>EJEMPLO ILUSTRATIVO — las cifras no corresponden al presupuesto real. Celdas en AZUL = datos de entrada editables. Celdas en NEGRO = fórmulas calculadas.</t>
  </si>
  <si>
    <t>Presupuesto total del proyecto (B/.)</t>
  </si>
  <si>
    <t>Tope de gastos administrativos / costos indirectos (% del total)</t>
  </si>
  <si>
    <t>Componente del presupuesto</t>
  </si>
  <si>
    <t>% del total</t>
  </si>
  <si>
    <t>Monto (B/.)</t>
  </si>
  <si>
    <t>Tope normativo</t>
  </si>
  <si>
    <t>Estado</t>
  </si>
  <si>
    <t>Productos del proyecto (residual)</t>
  </si>
  <si>
    <t>n/a</t>
  </si>
  <si>
    <t>Contingencias o mitigación de riesgos</t>
  </si>
  <si>
    <t>Planificación y Divulgación del Proyecto</t>
  </si>
  <si>
    <t>Inversión en Equipo y Herramientas</t>
  </si>
  <si>
    <t>Personal Asignado para el Proyecto</t>
  </si>
  <si>
    <t>Seguimiento, Monitoreo y Evaluación</t>
  </si>
  <si>
    <t>Administración de la organización (COSTOS INDIRECTOS)</t>
  </si>
  <si>
    <t>TOTAL</t>
  </si>
  <si>
    <t>Distribución interna — Productos del Proyecto</t>
  </si>
  <si>
    <t>Peso</t>
  </si>
  <si>
    <t>Producto No. 1</t>
  </si>
  <si>
    <t>Producto No. 2</t>
  </si>
  <si>
    <t>Producto No. 3</t>
  </si>
  <si>
    <t>Producto No. 4 (ajuste de cuadre)</t>
  </si>
  <si>
    <t>Total</t>
  </si>
  <si>
    <t>Distribución — Planificación y Divulgación</t>
  </si>
  <si>
    <t>Plan de Gestión de Riesgo</t>
  </si>
  <si>
    <t>Plan de Gestión Ambiental y Social</t>
  </si>
  <si>
    <t>Plan de Comunicación del Proyecto (ajuste de cuadre)</t>
  </si>
  <si>
    <t>Distribución — Inversión en Equipo y Herramientas</t>
  </si>
  <si>
    <t>Equipo de Cómputo</t>
  </si>
  <si>
    <t>Equipo de Campo (ajuste de cuadre)</t>
  </si>
  <si>
    <t>Nota: Equipo Rodante y Mobiliario de Oficina solo se financian con contrapartida; se mantienen en cero en la solicitud de financiamiento.</t>
  </si>
  <si>
    <t>Distribución — Personal Asignado</t>
  </si>
  <si>
    <t>Coordinador del Proyecto (salario + prestaciones)</t>
  </si>
  <si>
    <t>Técnico del Proyecto (ajuste de cuadre)</t>
  </si>
  <si>
    <t>Distribución — Seguimiento, Monitoreo y Evaluación</t>
  </si>
  <si>
    <t>Tope</t>
  </si>
  <si>
    <t>Auditoría Externa Costos Directos (% de este producto)</t>
  </si>
  <si>
    <t>Evaluación intermedia y final (% del resto)</t>
  </si>
  <si>
    <t>Plan de Sistematización (% del resto)</t>
  </si>
  <si>
    <t>Taller de Cierre (ajuste de cuadre)</t>
  </si>
  <si>
    <t>Distribución — Administración / Costos Indirectos</t>
  </si>
  <si>
    <t>12.1 Gastos administrativos</t>
  </si>
  <si>
    <t>12.2 Gastos de Personal Administrativo</t>
  </si>
  <si>
    <t>12.3 Servicios Básicos (ajuste de cuadre)</t>
  </si>
  <si>
    <t>Detalle 12.1 — Gastos administrativos</t>
  </si>
  <si>
    <t>Cargos Bancarios (ajuste de cuadre)</t>
  </si>
  <si>
    <t>Detalle 12.3 — Servicios Básicos</t>
  </si>
  <si>
    <t>Telecomunicaciones fija y móvil (ajuste de cuadre)</t>
  </si>
  <si>
    <t>Verificaciones automáticas</t>
  </si>
  <si>
    <t>Valor</t>
  </si>
  <si>
    <t>Referencia</t>
  </si>
  <si>
    <t>Total del presupuesto en el Formulario 3 (E86)</t>
  </si>
  <si>
    <t>Gastos administrativos / costos indirectos (% del total)</t>
  </si>
  <si>
    <t>Total de costos directos (E71)</t>
  </si>
  <si>
    <t>Suma de porcentajes por componente</t>
  </si>
  <si>
    <t>Cuadre: suma de productos vs. monto asignado a Productos</t>
  </si>
  <si>
    <t>Cuadre: Seguimiento, Monitoreo y Evaluación</t>
  </si>
  <si>
    <t>Cuadre: Equipo y Herramientas</t>
  </si>
  <si>
    <t>Cuadre: Personal asignado</t>
  </si>
  <si>
    <t>Cuadre: Planificación y Divulgación</t>
  </si>
  <si>
    <t>Gastos administrativos de la entidad ejecutora del proyecto: Está fila aplica para los gastos administrativos del proyecto. No deben sobrepasar el 9% del total del presupuesto del proyecto.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</si>
</sst>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43" formatCode="_-* #,##0.00_-;\-* #,##0.00_-;_-* &quot;-&quot;??_-;_-@_-"/>
    <numFmt numFmtId="164" formatCode="0.0%"/>
  </numFmts>
  <fonts count="26" x14ac:knownFonts="1">
    <font>
      <sz val="11"/>
      <color theme="1"/>
      <name val="Calibri"/>
      <family val="2"/>
      <scheme val="minor"/>
    </font>
    <font>
      <sz val="11"/>
      <color theme="1"/>
      <name val="Calibri"/>
      <family val="2"/>
      <scheme val="minor"/>
    </font>
    <font>
      <sz val="10"/>
      <name val="Arial"/>
      <family val="2"/>
    </font>
    <font>
      <sz val="8"/>
      <name val="Arial"/>
      <family val="2"/>
    </font>
    <font>
      <b/>
      <sz val="8"/>
      <name val="Arial"/>
      <family val="2"/>
    </font>
    <font>
      <b/>
      <sz val="10"/>
      <name val="Arial"/>
      <family val="2"/>
    </font>
    <font>
      <b/>
      <sz val="10"/>
      <color theme="1"/>
      <name val="Arial"/>
      <family val="2"/>
    </font>
    <font>
      <b/>
      <sz val="11"/>
      <name val="Arial"/>
      <family val="2"/>
    </font>
    <font>
      <sz val="7"/>
      <name val="Arial"/>
      <family val="2"/>
    </font>
    <font>
      <vertAlign val="superscript"/>
      <sz val="10"/>
      <name val="Arial"/>
      <family val="2"/>
    </font>
    <font>
      <b/>
      <sz val="12"/>
      <name val="Arial"/>
      <family val="2"/>
    </font>
    <font>
      <b/>
      <sz val="9"/>
      <name val="Arial"/>
      <family val="2"/>
    </font>
    <font>
      <sz val="12"/>
      <color theme="1"/>
      <name val="Calibri"/>
      <family val="2"/>
      <scheme val="minor"/>
    </font>
    <font>
      <sz val="6"/>
      <name val="Arial"/>
      <family val="2"/>
    </font>
    <font>
      <b/>
      <sz val="18"/>
      <name val="Arial"/>
      <family val="2"/>
    </font>
    <font>
      <sz val="11"/>
      <name val="Arial"/>
      <family val="2"/>
    </font>
    <font>
      <b/>
      <sz val="11"/>
      <color theme="1"/>
      <name val="Calibri"/>
      <family val="2"/>
      <scheme val="minor"/>
    </font>
    <font>
      <b/>
      <sz val="14"/>
      <color theme="1"/>
      <name val="Arial"/>
    </font>
    <font>
      <i/>
      <sz val="9"/>
      <color theme="1"/>
      <name val="Arial"/>
    </font>
    <font>
      <b/>
      <sz val="10"/>
      <color theme="1"/>
      <name val="Arial"/>
    </font>
    <font>
      <b/>
      <sz val="10"/>
      <color rgb="FF0000FF"/>
      <name val="Arial"/>
    </font>
    <font>
      <sz val="11"/>
      <color theme="1"/>
      <name val="Arial"/>
    </font>
    <font>
      <sz val="11"/>
      <color rgb="FF0000FF"/>
      <name val="Arial"/>
    </font>
    <font>
      <b/>
      <sz val="11"/>
      <color theme="1"/>
      <name val="Arial"/>
    </font>
    <font>
      <sz val="10"/>
      <color rgb="FF008000"/>
      <name val="Arial"/>
      <family val="2"/>
    </font>
    <font>
      <b/>
      <sz val="10"/>
      <color rgb="FF008000"/>
      <name val="Arial"/>
      <family val="2"/>
    </font>
  </fonts>
  <fills count="9">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theme="6" tint="0.79998168889431442"/>
        <bgColor indexed="64"/>
      </patternFill>
    </fill>
    <fill>
      <patternFill patternType="solid">
        <fgColor rgb="FFFFFF00"/>
        <bgColor indexed="64"/>
      </patternFill>
    </fill>
    <fill>
      <patternFill patternType="solid">
        <fgColor theme="6" tint="0.59999389629810485"/>
        <bgColor indexed="64"/>
      </patternFill>
    </fill>
    <fill>
      <patternFill patternType="solid">
        <fgColor rgb="FFFDE9D9"/>
        <bgColor indexed="64"/>
      </patternFill>
    </fill>
    <fill>
      <patternFill patternType="solid">
        <fgColor rgb="FFEBF1DE"/>
        <bgColor indexed="64"/>
      </patternFill>
    </fill>
  </fills>
  <borders count="14">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64"/>
      </left>
      <right style="thin">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s>
  <cellStyleXfs count="7">
    <xf numFmtId="0" fontId="0" fillId="0" borderId="0"/>
    <xf numFmtId="9" fontId="1" fillId="0" borderId="0"/>
    <xf numFmtId="0" fontId="2" fillId="0" borderId="0"/>
    <xf numFmtId="9" fontId="2" fillId="0" borderId="0"/>
    <xf numFmtId="0" fontId="2" fillId="0" borderId="0"/>
    <xf numFmtId="43" fontId="2" fillId="0" borderId="0"/>
    <xf numFmtId="43" fontId="12" fillId="0" borderId="0"/>
  </cellStyleXfs>
  <cellXfs count="135">
    <xf numFmtId="0" fontId="0" fillId="0" borderId="0" xfId="0"/>
    <xf numFmtId="0" fontId="3" fillId="0" borderId="0" xfId="2" applyFont="1"/>
    <xf numFmtId="0" fontId="3" fillId="0" borderId="2" xfId="2" applyFont="1" applyBorder="1"/>
    <xf numFmtId="4" fontId="5" fillId="2" borderId="2" xfId="2" applyNumberFormat="1" applyFont="1" applyFill="1" applyBorder="1"/>
    <xf numFmtId="0" fontId="2" fillId="0" borderId="0" xfId="2"/>
    <xf numFmtId="0" fontId="2" fillId="0" borderId="2" xfId="2" applyBorder="1" applyAlignment="1">
      <alignment wrapText="1"/>
    </xf>
    <xf numFmtId="4" fontId="5" fillId="0" borderId="2" xfId="2" applyNumberFormat="1" applyFont="1" applyBorder="1"/>
    <xf numFmtId="0" fontId="2" fillId="0" borderId="1" xfId="2" applyBorder="1" applyAlignment="1">
      <alignment horizontal="left" wrapText="1" indent="3"/>
    </xf>
    <xf numFmtId="4" fontId="2" fillId="0" borderId="2" xfId="2" applyNumberFormat="1" applyBorder="1"/>
    <xf numFmtId="0" fontId="5" fillId="2" borderId="2" xfId="2" applyFont="1" applyFill="1" applyBorder="1" applyAlignment="1">
      <alignment horizontal="left"/>
    </xf>
    <xf numFmtId="4" fontId="2" fillId="0" borderId="2" xfId="2" applyNumberFormat="1" applyBorder="1" applyAlignment="1">
      <alignment horizontal="right"/>
    </xf>
    <xf numFmtId="0" fontId="5" fillId="0" borderId="0" xfId="2" applyFont="1"/>
    <xf numFmtId="0" fontId="5" fillId="0" borderId="2" xfId="2" applyFont="1" applyBorder="1" applyAlignment="1">
      <alignment horizontal="right"/>
    </xf>
    <xf numFmtId="4" fontId="5" fillId="0" borderId="2" xfId="2" applyNumberFormat="1" applyFont="1" applyBorder="1" applyAlignment="1">
      <alignment horizontal="right"/>
    </xf>
    <xf numFmtId="0" fontId="5" fillId="2" borderId="2" xfId="2" applyFont="1" applyFill="1" applyBorder="1"/>
    <xf numFmtId="4" fontId="5" fillId="2" borderId="2" xfId="2" applyNumberFormat="1" applyFont="1" applyFill="1" applyBorder="1" applyAlignment="1">
      <alignment horizontal="right"/>
    </xf>
    <xf numFmtId="0" fontId="7" fillId="0" borderId="0" xfId="2" applyFont="1"/>
    <xf numFmtId="0" fontId="5" fillId="0" borderId="2" xfId="2" applyFont="1" applyBorder="1" applyAlignment="1">
      <alignment horizontal="left"/>
    </xf>
    <xf numFmtId="0" fontId="5" fillId="2" borderId="2" xfId="2" applyFont="1" applyFill="1" applyBorder="1" applyAlignment="1">
      <alignment horizontal="right"/>
    </xf>
    <xf numFmtId="9" fontId="2" fillId="0" borderId="2" xfId="2" applyNumberFormat="1" applyBorder="1" applyAlignment="1">
      <alignment horizontal="center" vertical="justify" wrapText="1"/>
    </xf>
    <xf numFmtId="9" fontId="8" fillId="0" borderId="2" xfId="2" applyNumberFormat="1" applyFont="1" applyBorder="1" applyAlignment="1">
      <alignment horizontal="center" vertical="justify" wrapText="1"/>
    </xf>
    <xf numFmtId="0" fontId="9" fillId="0" borderId="2" xfId="2" applyFont="1" applyBorder="1"/>
    <xf numFmtId="4" fontId="3" fillId="0" borderId="0" xfId="2" applyNumberFormat="1" applyFont="1"/>
    <xf numFmtId="0" fontId="2" fillId="0" borderId="4" xfId="2" applyBorder="1" applyAlignment="1">
      <alignment horizontal="center" vertical="center" wrapText="1"/>
    </xf>
    <xf numFmtId="0" fontId="2" fillId="0" borderId="2" xfId="2" applyBorder="1" applyAlignment="1">
      <alignment horizontal="center" vertical="center" wrapText="1"/>
    </xf>
    <xf numFmtId="0" fontId="2" fillId="0" borderId="2" xfId="2" applyBorder="1" applyAlignment="1">
      <alignment vertical="center" wrapText="1"/>
    </xf>
    <xf numFmtId="4" fontId="3" fillId="0" borderId="0" xfId="2" applyNumberFormat="1" applyFont="1" applyAlignment="1">
      <alignment horizontal="right"/>
    </xf>
    <xf numFmtId="0" fontId="2" fillId="0" borderId="0" xfId="2" applyAlignment="1">
      <alignment horizontal="center"/>
    </xf>
    <xf numFmtId="0" fontId="13" fillId="0" borderId="0" xfId="2" applyFont="1" applyAlignment="1">
      <alignment horizontal="right"/>
    </xf>
    <xf numFmtId="0" fontId="2" fillId="0" borderId="0" xfId="2" applyAlignment="1">
      <alignment vertical="center" wrapText="1"/>
    </xf>
    <xf numFmtId="0" fontId="5" fillId="4" borderId="9" xfId="2" applyFont="1" applyFill="1" applyBorder="1" applyAlignment="1">
      <alignment horizontal="center" vertical="center" wrapText="1"/>
    </xf>
    <xf numFmtId="0" fontId="3" fillId="3" borderId="0" xfId="2" applyFont="1" applyFill="1"/>
    <xf numFmtId="0" fontId="5" fillId="0" borderId="2" xfId="2" applyFont="1" applyBorder="1"/>
    <xf numFmtId="0" fontId="5" fillId="3" borderId="2" xfId="2" applyFont="1" applyFill="1" applyBorder="1" applyAlignment="1">
      <alignment horizontal="center"/>
    </xf>
    <xf numFmtId="0" fontId="7" fillId="0" borderId="2" xfId="2" applyFont="1" applyBorder="1"/>
    <xf numFmtId="0" fontId="2" fillId="3" borderId="2" xfId="2" applyFill="1" applyBorder="1"/>
    <xf numFmtId="0" fontId="2" fillId="3" borderId="0" xfId="2" applyFill="1"/>
    <xf numFmtId="0" fontId="2" fillId="3" borderId="2" xfId="2" applyFill="1" applyBorder="1" applyAlignment="1">
      <alignment vertical="center" wrapText="1"/>
    </xf>
    <xf numFmtId="0" fontId="5" fillId="4" borderId="6" xfId="2" applyFont="1" applyFill="1" applyBorder="1" applyAlignment="1">
      <alignment horizontal="center" vertical="center" wrapText="1"/>
    </xf>
    <xf numFmtId="0" fontId="5" fillId="4" borderId="10" xfId="2" applyFont="1" applyFill="1" applyBorder="1" applyAlignment="1">
      <alignment horizontal="center" vertical="center" wrapText="1"/>
    </xf>
    <xf numFmtId="0" fontId="5" fillId="4" borderId="2" xfId="2" applyFont="1" applyFill="1" applyBorder="1" applyAlignment="1">
      <alignment vertical="center" wrapText="1"/>
    </xf>
    <xf numFmtId="0" fontId="5" fillId="4" borderId="2" xfId="2" applyFont="1" applyFill="1" applyBorder="1" applyAlignment="1">
      <alignment horizontal="center" vertical="center" wrapText="1"/>
    </xf>
    <xf numFmtId="9" fontId="6" fillId="3" borderId="2" xfId="3" applyFont="1" applyFill="1" applyBorder="1"/>
    <xf numFmtId="4" fontId="5" fillId="3" borderId="2" xfId="2" applyNumberFormat="1" applyFont="1" applyFill="1" applyBorder="1" applyAlignment="1">
      <alignment horizontal="right"/>
    </xf>
    <xf numFmtId="4" fontId="5" fillId="3" borderId="2" xfId="2" applyNumberFormat="1" applyFont="1" applyFill="1" applyBorder="1"/>
    <xf numFmtId="0" fontId="5" fillId="3" borderId="2" xfId="2" applyFont="1" applyFill="1" applyBorder="1" applyAlignment="1">
      <alignment horizontal="left"/>
    </xf>
    <xf numFmtId="0" fontId="5" fillId="2" borderId="2" xfId="2" applyFont="1" applyFill="1" applyBorder="1" applyAlignment="1">
      <alignment horizontal="left" vertical="top" wrapText="1"/>
    </xf>
    <xf numFmtId="0" fontId="5" fillId="0" borderId="2" xfId="2" applyFont="1" applyBorder="1" applyAlignment="1">
      <alignment horizontal="left" wrapText="1"/>
    </xf>
    <xf numFmtId="0" fontId="5" fillId="3" borderId="2" xfId="2" applyFont="1" applyFill="1" applyBorder="1" applyAlignment="1">
      <alignment horizontal="left" vertical="top" wrapText="1"/>
    </xf>
    <xf numFmtId="0" fontId="5" fillId="3" borderId="2" xfId="2" applyFont="1" applyFill="1" applyBorder="1"/>
    <xf numFmtId="0" fontId="5" fillId="3" borderId="0" xfId="2" applyFont="1" applyFill="1"/>
    <xf numFmtId="0" fontId="2" fillId="3" borderId="2" xfId="2" applyFill="1" applyBorder="1" applyAlignment="1">
      <alignment horizontal="left"/>
    </xf>
    <xf numFmtId="0" fontId="2" fillId="4" borderId="2" xfId="2" applyFill="1" applyBorder="1" applyAlignment="1">
      <alignment wrapText="1"/>
    </xf>
    <xf numFmtId="4" fontId="5" fillId="4" borderId="2" xfId="2" applyNumberFormat="1" applyFont="1" applyFill="1" applyBorder="1" applyAlignment="1">
      <alignment horizontal="right"/>
    </xf>
    <xf numFmtId="4" fontId="2" fillId="4" borderId="2" xfId="2" applyNumberFormat="1" applyFill="1" applyBorder="1"/>
    <xf numFmtId="4" fontId="5" fillId="4" borderId="2" xfId="2" applyNumberFormat="1" applyFont="1" applyFill="1" applyBorder="1"/>
    <xf numFmtId="4" fontId="2" fillId="4" borderId="2" xfId="2" applyNumberFormat="1" applyFill="1" applyBorder="1" applyAlignment="1">
      <alignment horizontal="right"/>
    </xf>
    <xf numFmtId="0" fontId="2" fillId="4" borderId="2" xfId="2" applyFill="1" applyBorder="1"/>
    <xf numFmtId="4" fontId="2" fillId="3" borderId="2" xfId="2" applyNumberFormat="1" applyFill="1" applyBorder="1"/>
    <xf numFmtId="0" fontId="2" fillId="0" borderId="2" xfId="2" applyBorder="1" applyAlignment="1">
      <alignment horizontal="center" vertical="top" wrapText="1"/>
    </xf>
    <xf numFmtId="0" fontId="5" fillId="6" borderId="2" xfId="2" applyFont="1" applyFill="1" applyBorder="1" applyAlignment="1">
      <alignment horizontal="center" vertical="top" wrapText="1"/>
    </xf>
    <xf numFmtId="0" fontId="15" fillId="0" borderId="2" xfId="2" applyFont="1" applyBorder="1" applyAlignment="1">
      <alignment vertical="center" wrapText="1"/>
    </xf>
    <xf numFmtId="0" fontId="15" fillId="0" borderId="2" xfId="2" applyFont="1" applyBorder="1" applyAlignment="1">
      <alignment horizontal="left" vertical="top" wrapText="1"/>
    </xf>
    <xf numFmtId="0" fontId="7" fillId="0" borderId="2" xfId="2" applyFont="1" applyBorder="1" applyAlignment="1">
      <alignment vertical="center" wrapText="1"/>
    </xf>
    <xf numFmtId="0" fontId="15" fillId="0" borderId="2" xfId="2" applyFont="1" applyBorder="1" applyAlignment="1">
      <alignment vertical="top" wrapText="1"/>
    </xf>
    <xf numFmtId="0" fontId="15" fillId="0" borderId="2" xfId="2" applyFont="1" applyBorder="1" applyAlignment="1">
      <alignment horizontal="left" vertical="center" wrapText="1"/>
    </xf>
    <xf numFmtId="0" fontId="17" fillId="0" borderId="0" xfId="0" applyFont="1"/>
    <xf numFmtId="0" fontId="18" fillId="0" borderId="0" xfId="0" applyFont="1"/>
    <xf numFmtId="0" fontId="19" fillId="0" borderId="0" xfId="0" applyFont="1"/>
    <xf numFmtId="4" fontId="20" fillId="5" borderId="0" xfId="0" applyNumberFormat="1" applyFont="1" applyFill="1"/>
    <xf numFmtId="10" fontId="20" fillId="5" borderId="0" xfId="0" applyNumberFormat="1" applyFont="1" applyFill="1"/>
    <xf numFmtId="0" fontId="19" fillId="7" borderId="0" xfId="0" applyFont="1" applyFill="1"/>
    <xf numFmtId="0" fontId="19" fillId="7" borderId="0" xfId="0" applyFont="1" applyFill="1" applyAlignment="1">
      <alignment horizontal="center"/>
    </xf>
    <xf numFmtId="10" fontId="0" fillId="0" borderId="0" xfId="0" applyNumberFormat="1"/>
    <xf numFmtId="4" fontId="0" fillId="0" borderId="0" xfId="0" applyNumberFormat="1"/>
    <xf numFmtId="10" fontId="21" fillId="0" borderId="0" xfId="0" applyNumberFormat="1" applyFont="1"/>
    <xf numFmtId="4" fontId="21" fillId="0" borderId="0" xfId="0" applyNumberFormat="1" applyFont="1"/>
    <xf numFmtId="10" fontId="22" fillId="0" borderId="0" xfId="0" applyNumberFormat="1" applyFont="1"/>
    <xf numFmtId="0" fontId="23" fillId="0" borderId="0" xfId="0" applyFont="1"/>
    <xf numFmtId="10" fontId="23" fillId="0" borderId="0" xfId="0" applyNumberFormat="1" applyFont="1"/>
    <xf numFmtId="4" fontId="23" fillId="0" borderId="0" xfId="0" applyNumberFormat="1" applyFont="1"/>
    <xf numFmtId="0" fontId="23" fillId="8" borderId="0" xfId="0" applyFont="1" applyFill="1"/>
    <xf numFmtId="10" fontId="23" fillId="8" borderId="0" xfId="0" applyNumberFormat="1" applyFont="1" applyFill="1" applyAlignment="1">
      <alignment horizontal="center"/>
    </xf>
    <xf numFmtId="4" fontId="23" fillId="8" borderId="0" xfId="0" applyNumberFormat="1" applyFont="1" applyFill="1" applyAlignment="1">
      <alignment horizontal="center"/>
    </xf>
    <xf numFmtId="0" fontId="23" fillId="8" borderId="0" xfId="0" applyFont="1" applyFill="1" applyAlignment="1">
      <alignment horizontal="center"/>
    </xf>
    <xf numFmtId="0" fontId="21" fillId="0" borderId="0" xfId="0" applyFont="1"/>
    <xf numFmtId="0" fontId="23" fillId="7" borderId="0" xfId="0" applyFont="1" applyFill="1"/>
    <xf numFmtId="0" fontId="16" fillId="7" borderId="0" xfId="0" applyFont="1" applyFill="1" applyAlignment="1">
      <alignment horizontal="center"/>
    </xf>
    <xf numFmtId="164" fontId="5" fillId="0" borderId="2" xfId="2" applyNumberFormat="1" applyFont="1" applyBorder="1" applyAlignment="1">
      <alignment horizontal="right"/>
    </xf>
    <xf numFmtId="164" fontId="6" fillId="2" borderId="2" xfId="3" applyNumberFormat="1" applyFont="1" applyFill="1" applyBorder="1"/>
    <xf numFmtId="164" fontId="5" fillId="2" borderId="2" xfId="1" applyNumberFormat="1" applyFont="1" applyFill="1" applyBorder="1" applyAlignment="1">
      <alignment horizontal="right"/>
    </xf>
    <xf numFmtId="4" fontId="3" fillId="0" borderId="2" xfId="2" applyNumberFormat="1" applyFont="1" applyBorder="1"/>
    <xf numFmtId="4" fontId="24" fillId="4" borderId="2" xfId="2" applyNumberFormat="1" applyFont="1" applyFill="1" applyBorder="1"/>
    <xf numFmtId="4" fontId="24" fillId="0" borderId="2" xfId="2" applyNumberFormat="1" applyFont="1" applyBorder="1"/>
    <xf numFmtId="4" fontId="24" fillId="4" borderId="2" xfId="2" applyNumberFormat="1" applyFont="1" applyFill="1" applyBorder="1" applyAlignment="1">
      <alignment horizontal="right"/>
    </xf>
    <xf numFmtId="4" fontId="24" fillId="0" borderId="2" xfId="2" applyNumberFormat="1" applyFont="1" applyBorder="1" applyAlignment="1">
      <alignment horizontal="right"/>
    </xf>
    <xf numFmtId="4" fontId="25" fillId="2" borderId="2" xfId="2" applyNumberFormat="1" applyFont="1" applyFill="1" applyBorder="1" applyAlignment="1">
      <alignment horizontal="right"/>
    </xf>
    <xf numFmtId="0" fontId="24" fillId="0" borderId="2" xfId="2" applyFont="1" applyBorder="1"/>
    <xf numFmtId="4" fontId="24" fillId="3" borderId="2" xfId="2" applyNumberFormat="1" applyFont="1" applyFill="1" applyBorder="1"/>
    <xf numFmtId="0" fontId="4" fillId="3" borderId="0" xfId="2" applyFont="1" applyFill="1" applyAlignment="1">
      <alignment horizontal="center"/>
    </xf>
    <xf numFmtId="0" fontId="5" fillId="0" borderId="2" xfId="2" applyFont="1" applyBorder="1" applyAlignment="1">
      <alignment horizontal="center" vertical="center" wrapText="1"/>
    </xf>
    <xf numFmtId="0" fontId="5" fillId="0" borderId="4" xfId="2" applyFont="1" applyBorder="1" applyAlignment="1">
      <alignment horizontal="center" vertical="center"/>
    </xf>
    <xf numFmtId="9" fontId="5" fillId="0" borderId="2" xfId="2" applyNumberFormat="1" applyFont="1" applyBorder="1" applyAlignment="1">
      <alignment horizontal="center"/>
    </xf>
    <xf numFmtId="0" fontId="2" fillId="0" borderId="2" xfId="2" applyBorder="1"/>
    <xf numFmtId="0" fontId="8" fillId="0" borderId="2" xfId="2" applyFont="1" applyBorder="1" applyAlignment="1">
      <alignment vertical="center" wrapText="1"/>
    </xf>
    <xf numFmtId="0" fontId="15" fillId="0" borderId="0" xfId="2" applyFont="1" applyAlignment="1">
      <alignment horizontal="left" vertical="center" wrapText="1"/>
    </xf>
    <xf numFmtId="9" fontId="5" fillId="0" borderId="2" xfId="2" applyNumberFormat="1" applyFont="1" applyBorder="1" applyAlignment="1">
      <alignment horizontal="center"/>
    </xf>
    <xf numFmtId="0" fontId="0" fillId="0" borderId="3" xfId="0" applyBorder="1"/>
    <xf numFmtId="0" fontId="14" fillId="3" borderId="0" xfId="2" applyFont="1" applyFill="1" applyAlignment="1">
      <alignment horizontal="center"/>
    </xf>
    <xf numFmtId="0" fontId="3" fillId="3" borderId="0" xfId="2" applyFont="1" applyFill="1"/>
    <xf numFmtId="0" fontId="4" fillId="5" borderId="2" xfId="2" applyFont="1" applyFill="1" applyBorder="1" applyAlignment="1">
      <alignment horizontal="left" vertical="center" wrapText="1"/>
    </xf>
    <xf numFmtId="0" fontId="0" fillId="0" borderId="11" xfId="0" applyBorder="1"/>
    <xf numFmtId="0" fontId="0" fillId="0" borderId="4" xfId="0" applyBorder="1"/>
    <xf numFmtId="0" fontId="2" fillId="0" borderId="2" xfId="2" applyBorder="1" applyAlignment="1">
      <alignment horizontal="center" vertical="top" wrapText="1"/>
    </xf>
    <xf numFmtId="0" fontId="5" fillId="0" borderId="2" xfId="2" applyFont="1" applyBorder="1" applyAlignment="1">
      <alignment horizontal="center" vertical="center" wrapText="1"/>
    </xf>
    <xf numFmtId="0" fontId="5" fillId="0" borderId="2" xfId="2" applyFont="1" applyBorder="1" applyAlignment="1">
      <alignment horizontal="center" vertical="center"/>
    </xf>
    <xf numFmtId="0" fontId="0" fillId="0" borderId="12" xfId="0" applyBorder="1"/>
    <xf numFmtId="0" fontId="8" fillId="0" borderId="2" xfId="2" applyFont="1" applyBorder="1" applyAlignment="1">
      <alignment vertical="center" wrapText="1"/>
    </xf>
    <xf numFmtId="0" fontId="4" fillId="3" borderId="0" xfId="2" applyFont="1" applyFill="1" applyAlignment="1">
      <alignment horizontal="center"/>
    </xf>
    <xf numFmtId="0" fontId="5" fillId="2" borderId="2" xfId="2" applyFont="1" applyFill="1" applyBorder="1" applyAlignment="1">
      <alignment horizontal="center" vertical="center" wrapText="1"/>
    </xf>
    <xf numFmtId="0" fontId="4" fillId="5" borderId="2" xfId="2" applyFont="1" applyFill="1" applyBorder="1" applyAlignment="1">
      <alignment horizontal="center" vertical="center" wrapText="1"/>
    </xf>
    <xf numFmtId="0" fontId="7" fillId="0" borderId="0" xfId="2" applyFont="1" applyAlignment="1">
      <alignment horizontal="center" vertical="top" wrapText="1"/>
    </xf>
    <xf numFmtId="0" fontId="2" fillId="0" borderId="0" xfId="2"/>
    <xf numFmtId="0" fontId="15" fillId="0" borderId="12" xfId="2" applyFont="1" applyBorder="1" applyAlignment="1">
      <alignment horizontal="left" vertical="center" wrapText="1"/>
    </xf>
    <xf numFmtId="0" fontId="0" fillId="0" borderId="5" xfId="0" applyBorder="1"/>
    <xf numFmtId="0" fontId="7" fillId="0" borderId="0" xfId="2" applyFont="1" applyAlignment="1">
      <alignment horizontal="center"/>
    </xf>
    <xf numFmtId="0" fontId="11" fillId="0" borderId="0" xfId="2" applyFont="1" applyAlignment="1">
      <alignment horizontal="center"/>
    </xf>
    <xf numFmtId="0" fontId="5" fillId="4" borderId="2" xfId="2" applyFont="1" applyFill="1" applyBorder="1" applyAlignment="1">
      <alignment horizontal="left" vertical="center" wrapText="1"/>
    </xf>
    <xf numFmtId="0" fontId="5" fillId="0" borderId="0" xfId="2" applyFont="1" applyAlignment="1">
      <alignment horizontal="center" vertical="center" wrapText="1"/>
    </xf>
    <xf numFmtId="0" fontId="2" fillId="0" borderId="0" xfId="2" applyAlignment="1">
      <alignment vertical="center" wrapText="1"/>
    </xf>
    <xf numFmtId="0" fontId="10" fillId="4" borderId="13" xfId="2" applyFont="1" applyFill="1" applyBorder="1" applyAlignment="1">
      <alignment horizontal="center"/>
    </xf>
    <xf numFmtId="0" fontId="0" fillId="0" borderId="7" xfId="0" applyBorder="1"/>
    <xf numFmtId="0" fontId="0" fillId="0" borderId="8" xfId="0" applyBorder="1"/>
    <xf numFmtId="0" fontId="5" fillId="4" borderId="2" xfId="2" applyFont="1" applyFill="1" applyBorder="1" applyAlignment="1">
      <alignment horizontal="left" vertical="top" wrapText="1"/>
    </xf>
    <xf numFmtId="0" fontId="10" fillId="0" borderId="0" xfId="2" applyFont="1" applyAlignment="1">
      <alignment horizontal="center" vertical="center" wrapText="1"/>
    </xf>
  </cellXfs>
  <cellStyles count="7">
    <cellStyle name="Millares 2" xfId="5" xr:uid="{00000000-0005-0000-0000-000005000000}"/>
    <cellStyle name="Millares 3" xfId="6" xr:uid="{00000000-0005-0000-0000-000006000000}"/>
    <cellStyle name="Normal" xfId="0" builtinId="0"/>
    <cellStyle name="Normal 2" xfId="2" xr:uid="{00000000-0005-0000-0000-000002000000}"/>
    <cellStyle name="Normal 2 2" xfId="4" xr:uid="{00000000-0005-0000-0000-000004000000}"/>
    <cellStyle name="Porcentaje" xfId="1" builtinId="5"/>
    <cellStyle name="Porcentaje 2" xfId="3" xr:uid="{00000000-0005-0000-0000-000003000000}"/>
  </cellStyles>
  <dxfs count="6">
    <dxf>
      <font>
        <color rgb="FF9C0006"/>
      </font>
      <fill>
        <patternFill patternType="solid">
          <fgColor indexed="64"/>
          <bgColor rgb="FFFFC7CE"/>
        </patternFill>
      </fill>
    </dxf>
    <dxf>
      <font>
        <color rgb="FF006100"/>
      </font>
      <fill>
        <patternFill patternType="solid">
          <fgColor indexed="64"/>
          <bgColor rgb="FFC6EFCE"/>
        </patternFill>
      </fill>
    </dxf>
    <dxf>
      <font>
        <color rgb="FF9C0006"/>
      </font>
      <fill>
        <patternFill patternType="solid">
          <fgColor indexed="64"/>
          <bgColor rgb="FFFFC7CE"/>
        </patternFill>
      </fill>
    </dxf>
    <dxf>
      <font>
        <color rgb="FF006100"/>
      </font>
      <fill>
        <patternFill patternType="solid">
          <fgColor indexed="64"/>
          <bgColor rgb="FFC6EFCE"/>
        </patternFill>
      </fill>
    </dxf>
    <dxf>
      <font>
        <color rgb="FF9C0006"/>
      </font>
      <fill>
        <patternFill patternType="solid">
          <fgColor indexed="64"/>
          <bgColor rgb="FFFFC7CE"/>
        </patternFill>
      </fill>
    </dxf>
    <dxf>
      <font>
        <color rgb="FF006100"/>
      </font>
      <fill>
        <patternFill patternType="solid">
          <fgColor indexed="64"/>
          <bgColor rgb="FFC6EFCE"/>
        </patternFill>
      </fill>
    </dxf>
  </dxfs>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0</xdr:col>
      <xdr:colOff>76200</xdr:colOff>
      <xdr:row>0</xdr:row>
      <xdr:rowOff>209550</xdr:rowOff>
    </xdr:from>
    <xdr:to>
      <xdr:col>2</xdr:col>
      <xdr:colOff>326822</xdr:colOff>
      <xdr:row>2</xdr:row>
      <xdr:rowOff>36587</xdr:rowOff>
    </xdr:to>
    <xdr:pic>
      <xdr:nvPicPr>
        <xdr:cNvPr id="2" name="Imagen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6200" y="209550"/>
          <a:ext cx="1847012" cy="398537"/>
        </a:xfrm>
        <a:prstGeom prst="rect">
          <a:avLst/>
        </a:prstGeom>
        <a:noFill/>
        <a:ln>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4183380</xdr:colOff>
      <xdr:row>0</xdr:row>
      <xdr:rowOff>0</xdr:rowOff>
    </xdr:from>
    <xdr:to>
      <xdr:col>2</xdr:col>
      <xdr:colOff>0</xdr:colOff>
      <xdr:row>0</xdr:row>
      <xdr:rowOff>0</xdr:rowOff>
    </xdr:to>
    <xdr:pic>
      <xdr:nvPicPr>
        <xdr:cNvPr id="2" name="Picture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5867400" y="0"/>
          <a:ext cx="609600" cy="0"/>
        </a:xfrm>
        <a:prstGeom prst="rect">
          <a:avLst/>
        </a:prstGeom>
        <a:noFill/>
        <a:ln>
          <a:noFill/>
          <a:prstDash val="solid"/>
        </a:ln>
      </xdr:spPr>
    </xdr:pic>
    <xdr:clientData/>
  </xdr:twoCellAnchor>
  <xdr:twoCellAnchor editAs="oneCell">
    <xdr:from>
      <xdr:col>0</xdr:col>
      <xdr:colOff>60960</xdr:colOff>
      <xdr:row>0</xdr:row>
      <xdr:rowOff>99060</xdr:rowOff>
    </xdr:from>
    <xdr:to>
      <xdr:col>0</xdr:col>
      <xdr:colOff>1200150</xdr:colOff>
      <xdr:row>1</xdr:row>
      <xdr:rowOff>131445</xdr:rowOff>
    </xdr:to>
    <xdr:pic>
      <xdr:nvPicPr>
        <xdr:cNvPr id="3" name="Imagen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57150" y="95250"/>
          <a:ext cx="1143000" cy="207645"/>
        </a:xfrm>
        <a:prstGeom prst="rect">
          <a:avLst/>
        </a:prstGeom>
        <a:noFill/>
        <a:ln>
          <a:noFill/>
          <a:prstDash val="solid"/>
        </a:ln>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37799</xdr:colOff>
      <xdr:row>0</xdr:row>
      <xdr:rowOff>113394</xdr:rowOff>
    </xdr:from>
    <xdr:ext cx="2051610" cy="377976"/>
    <xdr:pic>
      <xdr:nvPicPr>
        <xdr:cNvPr id="2" name="Imagen 1">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31549" y="113394"/>
          <a:ext cx="2051610" cy="377976"/>
        </a:xfrm>
        <a:prstGeom prst="rect">
          <a:avLst/>
        </a:prstGeom>
        <a:noFill/>
        <a:ln>
          <a:noFill/>
          <a:prstDash val="solid"/>
        </a:ln>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pageSetUpPr fitToPage="1"/>
  </sheetPr>
  <dimension ref="A1:I102"/>
  <sheetViews>
    <sheetView topLeftCell="C70" zoomScale="70" zoomScaleNormal="70" workbookViewId="0">
      <selection activeCell="F10" activeCellId="6" sqref="F61 F56 F47 F33 F34 F73 F10"/>
    </sheetView>
  </sheetViews>
  <sheetFormatPr baseColWidth="10" defaultColWidth="11.44140625" defaultRowHeight="10.199999999999999" x14ac:dyDescent="0.2"/>
  <cols>
    <col min="1" max="1" width="9.33203125" style="1" customWidth="1"/>
    <col min="2" max="2" width="13.5546875" style="1" customWidth="1"/>
    <col min="3" max="3" width="14.5546875" style="1" customWidth="1"/>
    <col min="4" max="4" width="112.77734375" style="1" customWidth="1"/>
    <col min="5" max="5" width="20.109375" style="1" customWidth="1"/>
    <col min="6" max="6" width="14.77734375" style="1" customWidth="1"/>
    <col min="7" max="8" width="11.77734375" style="1" customWidth="1"/>
    <col min="9" max="9" width="13.44140625" style="1" customWidth="1"/>
    <col min="10" max="10" width="11.44140625" style="1" customWidth="1"/>
    <col min="11" max="16384" width="11.44140625" style="1"/>
  </cols>
  <sheetData>
    <row r="1" spans="1:9" s="31" customFormat="1" ht="24" customHeight="1" x14ac:dyDescent="0.2">
      <c r="A1" s="118" t="s">
        <v>0</v>
      </c>
      <c r="B1" s="109"/>
      <c r="C1" s="109"/>
      <c r="D1" s="109"/>
      <c r="E1" s="109"/>
      <c r="F1" s="109"/>
      <c r="G1" s="109"/>
      <c r="H1" s="109"/>
    </row>
    <row r="2" spans="1:9" s="31" customFormat="1" ht="21" customHeight="1" x14ac:dyDescent="0.4">
      <c r="A2" s="108" t="s">
        <v>1</v>
      </c>
      <c r="B2" s="109"/>
      <c r="C2" s="109"/>
      <c r="D2" s="109"/>
      <c r="E2" s="109"/>
      <c r="F2" s="109"/>
      <c r="G2" s="109"/>
      <c r="H2" s="109"/>
    </row>
    <row r="3" spans="1:9" s="31" customFormat="1" ht="22.05" customHeight="1" x14ac:dyDescent="0.4">
      <c r="A3" s="108" t="s">
        <v>2</v>
      </c>
      <c r="B3" s="109"/>
      <c r="C3" s="109"/>
      <c r="D3" s="109"/>
      <c r="E3" s="109"/>
      <c r="F3" s="109"/>
      <c r="G3" s="109"/>
      <c r="H3" s="109"/>
    </row>
    <row r="4" spans="1:9" s="31" customFormat="1" ht="28.05" customHeight="1" x14ac:dyDescent="0.4">
      <c r="A4" s="108" t="s">
        <v>3</v>
      </c>
      <c r="B4" s="109"/>
      <c r="C4" s="109"/>
      <c r="D4" s="109"/>
      <c r="E4" s="109"/>
      <c r="F4" s="109"/>
      <c r="G4" s="109"/>
      <c r="H4" s="109"/>
    </row>
    <row r="5" spans="1:9" s="31" customFormat="1" x14ac:dyDescent="0.2">
      <c r="D5" s="99"/>
      <c r="E5" s="99"/>
      <c r="F5" s="99"/>
      <c r="G5" s="99"/>
      <c r="H5" s="99"/>
    </row>
    <row r="6" spans="1:9" ht="19.05" customHeight="1" x14ac:dyDescent="0.3">
      <c r="A6" s="120" t="s">
        <v>4</v>
      </c>
      <c r="B6" s="119" t="s">
        <v>5</v>
      </c>
      <c r="C6" s="119" t="s">
        <v>6</v>
      </c>
      <c r="D6" s="119" t="s">
        <v>7</v>
      </c>
      <c r="E6" s="115" t="s">
        <v>8</v>
      </c>
      <c r="F6" s="116"/>
      <c r="G6" s="116"/>
      <c r="H6" s="116"/>
      <c r="I6" s="107"/>
    </row>
    <row r="7" spans="1:9" ht="52.05" customHeight="1" x14ac:dyDescent="0.3">
      <c r="A7" s="111"/>
      <c r="B7" s="111"/>
      <c r="C7" s="111"/>
      <c r="D7" s="111"/>
      <c r="E7" s="114" t="s">
        <v>9</v>
      </c>
      <c r="F7" s="114" t="s">
        <v>10</v>
      </c>
      <c r="G7" s="114" t="s">
        <v>11</v>
      </c>
      <c r="H7" s="107"/>
      <c r="I7" s="115" t="s">
        <v>12</v>
      </c>
    </row>
    <row r="8" spans="1:9" ht="28.2" customHeight="1" x14ac:dyDescent="0.2">
      <c r="A8" s="112"/>
      <c r="B8" s="112"/>
      <c r="C8" s="112"/>
      <c r="D8" s="112"/>
      <c r="E8" s="112"/>
      <c r="F8" s="112"/>
      <c r="G8" s="100" t="s">
        <v>13</v>
      </c>
      <c r="H8" s="100" t="s">
        <v>14</v>
      </c>
      <c r="I8" s="112"/>
    </row>
    <row r="9" spans="1:9" ht="17.25" customHeight="1" x14ac:dyDescent="0.2">
      <c r="A9" s="2"/>
      <c r="B9" s="2"/>
      <c r="C9" s="2"/>
      <c r="D9" s="101" t="s">
        <v>15</v>
      </c>
      <c r="E9" s="100"/>
      <c r="F9" s="100"/>
      <c r="G9" s="100"/>
      <c r="H9" s="100"/>
      <c r="I9" s="2"/>
    </row>
    <row r="10" spans="1:9" s="4" customFormat="1" ht="13.2" customHeight="1" x14ac:dyDescent="0.25">
      <c r="A10" s="103"/>
      <c r="B10" s="103"/>
      <c r="C10" s="103"/>
      <c r="D10" s="9" t="s">
        <v>16</v>
      </c>
      <c r="E10" s="3">
        <f>SUM(E11+E18+E25+E29)</f>
        <v>35525</v>
      </c>
      <c r="F10" s="89">
        <f>E10/E86</f>
        <v>0.49</v>
      </c>
      <c r="G10" s="3">
        <f>G11+G18+G25+G29</f>
        <v>0</v>
      </c>
      <c r="H10" s="3">
        <f>H11+H18+H25+H29</f>
        <v>0</v>
      </c>
      <c r="I10" s="3">
        <f t="shared" ref="I10:I47" si="0">E10+G10+H10</f>
        <v>35525</v>
      </c>
    </row>
    <row r="11" spans="1:9" ht="13.2" customHeight="1" x14ac:dyDescent="0.25">
      <c r="A11" s="2"/>
      <c r="B11" s="33">
        <v>1</v>
      </c>
      <c r="C11" s="2"/>
      <c r="D11" s="32" t="s">
        <v>17</v>
      </c>
      <c r="E11" s="6">
        <f>E12+E15</f>
        <v>10657.5</v>
      </c>
      <c r="F11" s="6"/>
      <c r="G11" s="6">
        <f>G12+G15</f>
        <v>0</v>
      </c>
      <c r="H11" s="6">
        <f>H12+H15</f>
        <v>0</v>
      </c>
      <c r="I11" s="6">
        <f t="shared" si="0"/>
        <v>10657.5</v>
      </c>
    </row>
    <row r="12" spans="1:9" ht="13.2" customHeight="1" x14ac:dyDescent="0.25">
      <c r="A12" s="2"/>
      <c r="B12" s="33">
        <v>1.1000000000000001</v>
      </c>
      <c r="C12" s="2"/>
      <c r="D12" s="52" t="s">
        <v>18</v>
      </c>
      <c r="E12" s="92">
        <f>ROUND(Supuestos!$C$17/2,2)</f>
        <v>5328.75</v>
      </c>
      <c r="F12" s="55"/>
      <c r="G12" s="55">
        <f>SUM(G13:G14)</f>
        <v>0</v>
      </c>
      <c r="H12" s="55">
        <f>SUM(H13:H14)</f>
        <v>0</v>
      </c>
      <c r="I12" s="55">
        <f t="shared" si="0"/>
        <v>5328.75</v>
      </c>
    </row>
    <row r="13" spans="1:9" ht="13.2" customHeight="1" x14ac:dyDescent="0.25">
      <c r="A13" s="2"/>
      <c r="B13" s="33"/>
      <c r="C13" s="33">
        <v>600</v>
      </c>
      <c r="D13" s="7" t="s">
        <v>19</v>
      </c>
      <c r="E13" s="93">
        <f>ROUND(E12/2,2)</f>
        <v>2664.38</v>
      </c>
      <c r="F13" s="6"/>
      <c r="G13" s="6"/>
      <c r="H13" s="6"/>
      <c r="I13" s="6">
        <f t="shared" si="0"/>
        <v>2664.38</v>
      </c>
    </row>
    <row r="14" spans="1:9" ht="13.2" customHeight="1" x14ac:dyDescent="0.25">
      <c r="A14" s="2"/>
      <c r="B14" s="33"/>
      <c r="C14" s="33" t="s">
        <v>20</v>
      </c>
      <c r="D14" s="7" t="s">
        <v>19</v>
      </c>
      <c r="E14" s="93">
        <f>E12-E13</f>
        <v>2664.37</v>
      </c>
      <c r="F14" s="6"/>
      <c r="G14" s="6"/>
      <c r="H14" s="6"/>
      <c r="I14" s="6">
        <f t="shared" si="0"/>
        <v>2664.37</v>
      </c>
    </row>
    <row r="15" spans="1:9" ht="13.2" customHeight="1" x14ac:dyDescent="0.25">
      <c r="A15" s="2"/>
      <c r="B15" s="33">
        <v>1.2</v>
      </c>
      <c r="C15" s="2"/>
      <c r="D15" s="52" t="s">
        <v>18</v>
      </c>
      <c r="E15" s="92">
        <f>Supuestos!$C$17-E12</f>
        <v>5328.75</v>
      </c>
      <c r="F15" s="55"/>
      <c r="G15" s="55">
        <f>SUM(G16:G17)</f>
        <v>0</v>
      </c>
      <c r="H15" s="55">
        <f>SUM(H16:H17)</f>
        <v>0</v>
      </c>
      <c r="I15" s="55">
        <f t="shared" si="0"/>
        <v>5328.75</v>
      </c>
    </row>
    <row r="16" spans="1:9" ht="13.2" customHeight="1" x14ac:dyDescent="0.25">
      <c r="A16" s="2"/>
      <c r="B16" s="33"/>
      <c r="C16" s="33" t="s">
        <v>20</v>
      </c>
      <c r="D16" s="7" t="s">
        <v>19</v>
      </c>
      <c r="E16" s="93">
        <f>ROUND(E15/2,2)</f>
        <v>2664.38</v>
      </c>
      <c r="F16" s="6"/>
      <c r="G16" s="6"/>
      <c r="H16" s="6"/>
      <c r="I16" s="6">
        <f t="shared" si="0"/>
        <v>2664.38</v>
      </c>
    </row>
    <row r="17" spans="1:9" ht="13.2" customHeight="1" x14ac:dyDescent="0.25">
      <c r="A17" s="2"/>
      <c r="B17" s="33"/>
      <c r="C17" s="33" t="s">
        <v>20</v>
      </c>
      <c r="D17" s="7" t="s">
        <v>19</v>
      </c>
      <c r="E17" s="93">
        <f>E15-E16</f>
        <v>2664.37</v>
      </c>
      <c r="F17" s="6"/>
      <c r="G17" s="6"/>
      <c r="H17" s="6"/>
      <c r="I17" s="6">
        <f t="shared" si="0"/>
        <v>2664.37</v>
      </c>
    </row>
    <row r="18" spans="1:9" ht="13.2" customHeight="1" x14ac:dyDescent="0.25">
      <c r="A18" s="2"/>
      <c r="B18" s="33">
        <v>2</v>
      </c>
      <c r="C18" s="2"/>
      <c r="D18" s="32" t="s">
        <v>21</v>
      </c>
      <c r="E18" s="13">
        <f>E19+E22</f>
        <v>8881.25</v>
      </c>
      <c r="F18" s="13"/>
      <c r="G18" s="13">
        <f>G19+G22</f>
        <v>0</v>
      </c>
      <c r="H18" s="13">
        <f>H19+H22</f>
        <v>0</v>
      </c>
      <c r="I18" s="13">
        <f t="shared" si="0"/>
        <v>8881.25</v>
      </c>
    </row>
    <row r="19" spans="1:9" ht="13.2" customHeight="1" x14ac:dyDescent="0.25">
      <c r="A19" s="2"/>
      <c r="B19" s="33">
        <v>2.1</v>
      </c>
      <c r="C19" s="2"/>
      <c r="D19" s="52" t="s">
        <v>18</v>
      </c>
      <c r="E19" s="94">
        <f>ROUND(Supuestos!$C$18/2,2)</f>
        <v>4440.63</v>
      </c>
      <c r="F19" s="53"/>
      <c r="G19" s="53">
        <f>SUM(G20:G21)</f>
        <v>0</v>
      </c>
      <c r="H19" s="53">
        <f>SUM(H20:H21)</f>
        <v>0</v>
      </c>
      <c r="I19" s="53">
        <f t="shared" si="0"/>
        <v>4440.63</v>
      </c>
    </row>
    <row r="20" spans="1:9" ht="13.2" customHeight="1" x14ac:dyDescent="0.25">
      <c r="A20" s="2"/>
      <c r="B20" s="33"/>
      <c r="C20" s="33" t="s">
        <v>20</v>
      </c>
      <c r="D20" s="7" t="s">
        <v>19</v>
      </c>
      <c r="E20" s="95">
        <f>ROUND(E19/2,2)</f>
        <v>2220.3200000000002</v>
      </c>
      <c r="F20" s="13"/>
      <c r="G20" s="13"/>
      <c r="H20" s="13"/>
      <c r="I20" s="13">
        <f t="shared" si="0"/>
        <v>2220.3200000000002</v>
      </c>
    </row>
    <row r="21" spans="1:9" ht="13.2" customHeight="1" x14ac:dyDescent="0.25">
      <c r="A21" s="2"/>
      <c r="B21" s="33"/>
      <c r="C21" s="33" t="s">
        <v>20</v>
      </c>
      <c r="D21" s="7" t="s">
        <v>19</v>
      </c>
      <c r="E21" s="95">
        <f>E19-E20</f>
        <v>2220.31</v>
      </c>
      <c r="F21" s="13"/>
      <c r="G21" s="13"/>
      <c r="H21" s="13"/>
      <c r="I21" s="13">
        <f t="shared" si="0"/>
        <v>2220.31</v>
      </c>
    </row>
    <row r="22" spans="1:9" ht="13.2" customHeight="1" x14ac:dyDescent="0.25">
      <c r="A22" s="2"/>
      <c r="B22" s="33">
        <v>2.2000000000000002</v>
      </c>
      <c r="C22" s="2"/>
      <c r="D22" s="52" t="s">
        <v>18</v>
      </c>
      <c r="E22" s="94">
        <f>Supuestos!$C$18-E19</f>
        <v>4440.62</v>
      </c>
      <c r="F22" s="53"/>
      <c r="G22" s="53">
        <f>SUM(G23:G24)</f>
        <v>0</v>
      </c>
      <c r="H22" s="53">
        <f>SUM(H23:H24)</f>
        <v>0</v>
      </c>
      <c r="I22" s="53">
        <f t="shared" si="0"/>
        <v>4440.62</v>
      </c>
    </row>
    <row r="23" spans="1:9" ht="13.2" customHeight="1" x14ac:dyDescent="0.25">
      <c r="A23" s="2"/>
      <c r="B23" s="33"/>
      <c r="C23" s="33" t="s">
        <v>20</v>
      </c>
      <c r="D23" s="7" t="s">
        <v>19</v>
      </c>
      <c r="E23" s="95">
        <f>ROUND(E22/2,2)</f>
        <v>2220.31</v>
      </c>
      <c r="F23" s="13"/>
      <c r="G23" s="13"/>
      <c r="H23" s="13"/>
      <c r="I23" s="13">
        <f t="shared" si="0"/>
        <v>2220.31</v>
      </c>
    </row>
    <row r="24" spans="1:9" ht="13.2" customHeight="1" x14ac:dyDescent="0.25">
      <c r="A24" s="2"/>
      <c r="B24" s="33"/>
      <c r="C24" s="33" t="s">
        <v>20</v>
      </c>
      <c r="D24" s="7" t="s">
        <v>19</v>
      </c>
      <c r="E24" s="95">
        <f>E22-E23</f>
        <v>2220.31</v>
      </c>
      <c r="F24" s="13"/>
      <c r="G24" s="13"/>
      <c r="H24" s="13"/>
      <c r="I24" s="13">
        <f t="shared" si="0"/>
        <v>2220.31</v>
      </c>
    </row>
    <row r="25" spans="1:9" ht="13.2" customHeight="1" x14ac:dyDescent="0.25">
      <c r="A25" s="2"/>
      <c r="B25" s="33">
        <v>3</v>
      </c>
      <c r="C25" s="2"/>
      <c r="D25" s="32" t="s">
        <v>22</v>
      </c>
      <c r="E25" s="13">
        <f>SUM(E26)</f>
        <v>8881.25</v>
      </c>
      <c r="F25" s="13"/>
      <c r="G25" s="13">
        <f>SUM(G26)</f>
        <v>0</v>
      </c>
      <c r="H25" s="13">
        <f>SUM(H26)</f>
        <v>0</v>
      </c>
      <c r="I25" s="13">
        <f t="shared" si="0"/>
        <v>8881.25</v>
      </c>
    </row>
    <row r="26" spans="1:9" ht="13.2" customHeight="1" x14ac:dyDescent="0.25">
      <c r="A26" s="2"/>
      <c r="B26" s="33">
        <v>3.1</v>
      </c>
      <c r="C26" s="2"/>
      <c r="D26" s="52" t="s">
        <v>18</v>
      </c>
      <c r="E26" s="56">
        <f>SUM(E27:E28)</f>
        <v>8881.25</v>
      </c>
      <c r="F26" s="53"/>
      <c r="G26" s="53">
        <f>SUM(G27:G28)</f>
        <v>0</v>
      </c>
      <c r="H26" s="53">
        <f>SUM(H27:H28)</f>
        <v>0</v>
      </c>
      <c r="I26" s="53">
        <f t="shared" si="0"/>
        <v>8881.25</v>
      </c>
    </row>
    <row r="27" spans="1:9" ht="13.2" customHeight="1" x14ac:dyDescent="0.25">
      <c r="A27" s="2"/>
      <c r="B27" s="33"/>
      <c r="C27" s="33" t="s">
        <v>20</v>
      </c>
      <c r="D27" s="7" t="s">
        <v>19</v>
      </c>
      <c r="E27" s="95">
        <f>ROUND(Supuestos!$C$19/2,2)</f>
        <v>4440.63</v>
      </c>
      <c r="F27" s="13"/>
      <c r="G27" s="13"/>
      <c r="H27" s="13"/>
      <c r="I27" s="13">
        <f t="shared" si="0"/>
        <v>4440.63</v>
      </c>
    </row>
    <row r="28" spans="1:9" ht="13.2" customHeight="1" x14ac:dyDescent="0.25">
      <c r="A28" s="2"/>
      <c r="B28" s="33"/>
      <c r="C28" s="33" t="s">
        <v>20</v>
      </c>
      <c r="D28" s="7" t="s">
        <v>19</v>
      </c>
      <c r="E28" s="95">
        <f>Supuestos!$C$19-E27</f>
        <v>4440.62</v>
      </c>
      <c r="F28" s="13"/>
      <c r="G28" s="13"/>
      <c r="H28" s="13"/>
      <c r="I28" s="13">
        <f t="shared" si="0"/>
        <v>4440.62</v>
      </c>
    </row>
    <row r="29" spans="1:9" ht="13.2" customHeight="1" x14ac:dyDescent="0.25">
      <c r="A29" s="2"/>
      <c r="B29" s="33">
        <v>4</v>
      </c>
      <c r="C29" s="2"/>
      <c r="D29" s="32" t="s">
        <v>23</v>
      </c>
      <c r="E29" s="13">
        <f>SUM(E30)</f>
        <v>7105</v>
      </c>
      <c r="F29" s="13"/>
      <c r="G29" s="13">
        <f>SUM(G30)</f>
        <v>0</v>
      </c>
      <c r="H29" s="13">
        <f>SUM(H30)</f>
        <v>0</v>
      </c>
      <c r="I29" s="13">
        <f t="shared" si="0"/>
        <v>7105</v>
      </c>
    </row>
    <row r="30" spans="1:9" ht="13.2" customHeight="1" x14ac:dyDescent="0.25">
      <c r="A30" s="2"/>
      <c r="B30" s="33">
        <v>4.0999999999999996</v>
      </c>
      <c r="C30" s="2"/>
      <c r="D30" s="52" t="s">
        <v>18</v>
      </c>
      <c r="E30" s="56">
        <f>SUM(E31:E32)</f>
        <v>7105</v>
      </c>
      <c r="F30" s="53"/>
      <c r="G30" s="53">
        <f>SUM(G31:G32)</f>
        <v>0</v>
      </c>
      <c r="H30" s="53">
        <f>SUM(H31:H32)</f>
        <v>0</v>
      </c>
      <c r="I30" s="53">
        <f t="shared" si="0"/>
        <v>7105</v>
      </c>
    </row>
    <row r="31" spans="1:9" ht="13.2" customHeight="1" x14ac:dyDescent="0.25">
      <c r="A31" s="2"/>
      <c r="B31" s="33"/>
      <c r="C31" s="33" t="s">
        <v>20</v>
      </c>
      <c r="D31" s="7" t="s">
        <v>19</v>
      </c>
      <c r="E31" s="95">
        <f>ROUND(Supuestos!$C$20/2,2)</f>
        <v>3552.5</v>
      </c>
      <c r="F31" s="13"/>
      <c r="G31" s="13"/>
      <c r="H31" s="13"/>
      <c r="I31" s="13">
        <f t="shared" si="0"/>
        <v>3552.5</v>
      </c>
    </row>
    <row r="32" spans="1:9" ht="13.2" customHeight="1" x14ac:dyDescent="0.25">
      <c r="A32" s="2"/>
      <c r="B32" s="33"/>
      <c r="C32" s="33" t="s">
        <v>20</v>
      </c>
      <c r="D32" s="7" t="s">
        <v>19</v>
      </c>
      <c r="E32" s="95">
        <f>Supuestos!$C$20-E31</f>
        <v>3552.5</v>
      </c>
      <c r="F32" s="13"/>
      <c r="G32" s="13"/>
      <c r="H32" s="13"/>
      <c r="I32" s="13">
        <f t="shared" si="0"/>
        <v>3552.5</v>
      </c>
    </row>
    <row r="33" spans="1:9" ht="18" customHeight="1" x14ac:dyDescent="0.25">
      <c r="A33" s="2"/>
      <c r="B33" s="33">
        <v>5</v>
      </c>
      <c r="C33" s="2"/>
      <c r="D33" s="46" t="s">
        <v>24</v>
      </c>
      <c r="E33" s="96">
        <f>Supuestos!$C$8</f>
        <v>725</v>
      </c>
      <c r="F33" s="90">
        <f>E33/E86</f>
        <v>0.01</v>
      </c>
      <c r="G33" s="15"/>
      <c r="H33" s="15"/>
      <c r="I33" s="15">
        <f t="shared" si="0"/>
        <v>725</v>
      </c>
    </row>
    <row r="34" spans="1:9" s="4" customFormat="1" ht="18.600000000000001" customHeight="1" x14ac:dyDescent="0.25">
      <c r="A34" s="103"/>
      <c r="B34" s="103"/>
      <c r="C34" s="103"/>
      <c r="D34" s="46" t="s">
        <v>25</v>
      </c>
      <c r="E34" s="3">
        <f>+E35+E39+E43</f>
        <v>1450</v>
      </c>
      <c r="F34" s="89">
        <f>E34/E86</f>
        <v>0.02</v>
      </c>
      <c r="G34" s="3">
        <f>G35+G39+G43</f>
        <v>0</v>
      </c>
      <c r="H34" s="3">
        <f>H35+H39+H43</f>
        <v>0</v>
      </c>
      <c r="I34" s="3">
        <f t="shared" si="0"/>
        <v>1450</v>
      </c>
    </row>
    <row r="35" spans="1:9" s="4" customFormat="1" ht="15" customHeight="1" x14ac:dyDescent="0.25">
      <c r="A35" s="103"/>
      <c r="B35" s="33">
        <v>6</v>
      </c>
      <c r="C35" s="103"/>
      <c r="D35" s="45" t="s">
        <v>26</v>
      </c>
      <c r="E35" s="44">
        <f>+E36</f>
        <v>435</v>
      </c>
      <c r="F35" s="42"/>
      <c r="G35" s="44">
        <f>G36</f>
        <v>0</v>
      </c>
      <c r="H35" s="44">
        <f>H36</f>
        <v>0</v>
      </c>
      <c r="I35" s="44">
        <f t="shared" si="0"/>
        <v>435</v>
      </c>
    </row>
    <row r="36" spans="1:9" ht="13.2" customHeight="1" x14ac:dyDescent="0.25">
      <c r="A36" s="2"/>
      <c r="B36" s="33">
        <v>6.1</v>
      </c>
      <c r="C36" s="33"/>
      <c r="D36" s="52" t="s">
        <v>18</v>
      </c>
      <c r="E36" s="57">
        <f>SUM(E37:E38)</f>
        <v>435</v>
      </c>
      <c r="F36" s="56"/>
      <c r="G36" s="55">
        <f>SUM(G37:G38)</f>
        <v>0</v>
      </c>
      <c r="H36" s="55">
        <f>SUM(H37:H38)</f>
        <v>0</v>
      </c>
      <c r="I36" s="55">
        <f t="shared" si="0"/>
        <v>435</v>
      </c>
    </row>
    <row r="37" spans="1:9" ht="13.2" customHeight="1" x14ac:dyDescent="0.25">
      <c r="A37" s="2"/>
      <c r="B37" s="33"/>
      <c r="C37" s="33" t="s">
        <v>20</v>
      </c>
      <c r="D37" s="7" t="s">
        <v>19</v>
      </c>
      <c r="E37" s="97">
        <f>ROUND(Supuestos!$C$24/2,2)</f>
        <v>217.5</v>
      </c>
      <c r="F37" s="10"/>
      <c r="G37" s="6"/>
      <c r="H37" s="6"/>
      <c r="I37" s="6">
        <f t="shared" si="0"/>
        <v>217.5</v>
      </c>
    </row>
    <row r="38" spans="1:9" ht="13.2" customHeight="1" x14ac:dyDescent="0.25">
      <c r="A38" s="2"/>
      <c r="B38" s="33"/>
      <c r="C38" s="33" t="s">
        <v>20</v>
      </c>
      <c r="D38" s="7" t="s">
        <v>19</v>
      </c>
      <c r="E38" s="93">
        <f>Supuestos!$C$24-E37</f>
        <v>217.5</v>
      </c>
      <c r="F38" s="10"/>
      <c r="G38" s="6"/>
      <c r="H38" s="6"/>
      <c r="I38" s="6">
        <f t="shared" si="0"/>
        <v>217.5</v>
      </c>
    </row>
    <row r="39" spans="1:9" ht="13.2" customHeight="1" x14ac:dyDescent="0.25">
      <c r="A39" s="2"/>
      <c r="B39" s="33">
        <v>7</v>
      </c>
      <c r="C39" s="33"/>
      <c r="D39" s="47" t="s">
        <v>27</v>
      </c>
      <c r="E39" s="44">
        <f>+E40</f>
        <v>435</v>
      </c>
      <c r="F39" s="10"/>
      <c r="G39" s="6">
        <f>G40</f>
        <v>0</v>
      </c>
      <c r="H39" s="6">
        <f>H40</f>
        <v>0</v>
      </c>
      <c r="I39" s="6">
        <f t="shared" si="0"/>
        <v>435</v>
      </c>
    </row>
    <row r="40" spans="1:9" ht="13.2" customHeight="1" x14ac:dyDescent="0.25">
      <c r="A40" s="2"/>
      <c r="B40" s="33">
        <v>7.1</v>
      </c>
      <c r="C40" s="33"/>
      <c r="D40" s="52" t="s">
        <v>18</v>
      </c>
      <c r="E40" s="57">
        <f>SUM(E41:E42)</f>
        <v>435</v>
      </c>
      <c r="F40" s="56"/>
      <c r="G40" s="55">
        <f>SUM(G41:G42)</f>
        <v>0</v>
      </c>
      <c r="H40" s="55">
        <f>SUM(H41:H42)</f>
        <v>0</v>
      </c>
      <c r="I40" s="55">
        <f t="shared" si="0"/>
        <v>435</v>
      </c>
    </row>
    <row r="41" spans="1:9" ht="13.2" customHeight="1" x14ac:dyDescent="0.25">
      <c r="A41" s="2"/>
      <c r="B41" s="33"/>
      <c r="C41" s="33" t="s">
        <v>20</v>
      </c>
      <c r="D41" s="7" t="s">
        <v>19</v>
      </c>
      <c r="E41" s="97">
        <f>ROUND(Supuestos!$C$25/2,2)</f>
        <v>217.5</v>
      </c>
      <c r="F41" s="10"/>
      <c r="G41" s="6"/>
      <c r="H41" s="6"/>
      <c r="I41" s="6">
        <f t="shared" si="0"/>
        <v>217.5</v>
      </c>
    </row>
    <row r="42" spans="1:9" ht="13.2" customHeight="1" x14ac:dyDescent="0.25">
      <c r="A42" s="2"/>
      <c r="B42" s="33"/>
      <c r="C42" s="33" t="s">
        <v>20</v>
      </c>
      <c r="D42" s="7" t="s">
        <v>19</v>
      </c>
      <c r="E42" s="93">
        <f>Supuestos!$C$25-E41</f>
        <v>217.5</v>
      </c>
      <c r="F42" s="10"/>
      <c r="G42" s="6"/>
      <c r="H42" s="6"/>
      <c r="I42" s="6">
        <f t="shared" si="0"/>
        <v>217.5</v>
      </c>
    </row>
    <row r="43" spans="1:9" ht="13.2" customHeight="1" x14ac:dyDescent="0.25">
      <c r="A43" s="2"/>
      <c r="B43" s="33">
        <v>8</v>
      </c>
      <c r="C43" s="33"/>
      <c r="D43" s="47" t="s">
        <v>28</v>
      </c>
      <c r="E43" s="44">
        <f>+E44</f>
        <v>580</v>
      </c>
      <c r="F43" s="10"/>
      <c r="G43" s="6">
        <f>G44</f>
        <v>0</v>
      </c>
      <c r="H43" s="6">
        <f>H44</f>
        <v>0</v>
      </c>
      <c r="I43" s="6">
        <f t="shared" si="0"/>
        <v>580</v>
      </c>
    </row>
    <row r="44" spans="1:9" ht="13.2" customHeight="1" x14ac:dyDescent="0.25">
      <c r="A44" s="2"/>
      <c r="B44" s="33">
        <v>8.1</v>
      </c>
      <c r="C44" s="33"/>
      <c r="D44" s="52" t="s">
        <v>18</v>
      </c>
      <c r="E44" s="57">
        <f>SUM(E45:E46)</f>
        <v>580</v>
      </c>
      <c r="F44" s="56"/>
      <c r="G44" s="55">
        <f>SUM(G45:G46)</f>
        <v>0</v>
      </c>
      <c r="H44" s="55">
        <f>SUM(H45:H46)</f>
        <v>0</v>
      </c>
      <c r="I44" s="55">
        <f t="shared" si="0"/>
        <v>580</v>
      </c>
    </row>
    <row r="45" spans="1:9" ht="13.2" customHeight="1" x14ac:dyDescent="0.25">
      <c r="A45" s="2"/>
      <c r="B45" s="33"/>
      <c r="C45" s="33" t="s">
        <v>20</v>
      </c>
      <c r="D45" s="7" t="s">
        <v>19</v>
      </c>
      <c r="E45" s="97">
        <f>ROUND(Supuestos!$C$26/2,2)</f>
        <v>290</v>
      </c>
      <c r="F45" s="10"/>
      <c r="G45" s="6"/>
      <c r="H45" s="6"/>
      <c r="I45" s="6">
        <f t="shared" si="0"/>
        <v>290</v>
      </c>
    </row>
    <row r="46" spans="1:9" ht="13.2" customHeight="1" x14ac:dyDescent="0.25">
      <c r="A46" s="2"/>
      <c r="B46" s="33"/>
      <c r="C46" s="33" t="s">
        <v>20</v>
      </c>
      <c r="D46" s="7" t="s">
        <v>19</v>
      </c>
      <c r="E46" s="93">
        <f>Supuestos!$C$26-E45</f>
        <v>290</v>
      </c>
      <c r="F46" s="10"/>
      <c r="G46" s="6"/>
      <c r="H46" s="6"/>
      <c r="I46" s="6">
        <f t="shared" si="0"/>
        <v>290</v>
      </c>
    </row>
    <row r="47" spans="1:9" s="11" customFormat="1" ht="17.399999999999999" customHeight="1" x14ac:dyDescent="0.25">
      <c r="A47" s="32"/>
      <c r="B47" s="33"/>
      <c r="C47" s="32"/>
      <c r="D47" s="9" t="s">
        <v>29</v>
      </c>
      <c r="E47" s="3">
        <f>SUM(E48:E55)</f>
        <v>1450</v>
      </c>
      <c r="F47" s="89">
        <f>+E47/E86</f>
        <v>0.02</v>
      </c>
      <c r="G47" s="3">
        <f>SUM(G48:G55)</f>
        <v>0</v>
      </c>
      <c r="H47" s="3">
        <f>SUM(H48:H55)</f>
        <v>0</v>
      </c>
      <c r="I47" s="3">
        <f t="shared" si="0"/>
        <v>1450</v>
      </c>
    </row>
    <row r="48" spans="1:9" s="50" customFormat="1" ht="17.399999999999999" customHeight="1" x14ac:dyDescent="0.25">
      <c r="A48" s="49"/>
      <c r="B48" s="33">
        <v>9</v>
      </c>
      <c r="C48" s="49"/>
      <c r="D48" s="51" t="s">
        <v>30</v>
      </c>
      <c r="E48" s="58"/>
      <c r="F48" s="42"/>
      <c r="G48" s="44"/>
      <c r="H48" s="44"/>
      <c r="I48" s="44"/>
    </row>
    <row r="49" spans="1:9" s="50" customFormat="1" ht="17.399999999999999" customHeight="1" x14ac:dyDescent="0.25">
      <c r="A49" s="49"/>
      <c r="B49" s="33">
        <v>9.1</v>
      </c>
      <c r="C49" s="49"/>
      <c r="D49" s="5" t="s">
        <v>31</v>
      </c>
      <c r="E49" s="58"/>
      <c r="F49" s="42"/>
      <c r="G49" s="44"/>
      <c r="H49" s="44"/>
      <c r="I49" s="44"/>
    </row>
    <row r="50" spans="1:9" ht="13.2" customHeight="1" x14ac:dyDescent="0.25">
      <c r="A50" s="2"/>
      <c r="B50" s="33"/>
      <c r="C50" s="33" t="s">
        <v>20</v>
      </c>
      <c r="D50" s="103" t="s">
        <v>32</v>
      </c>
      <c r="E50" s="98">
        <f>Supuestos!$C$30</f>
        <v>145</v>
      </c>
      <c r="F50" s="6"/>
      <c r="G50" s="6"/>
      <c r="H50" s="6"/>
      <c r="I50" s="6">
        <f>E50+G50+H50</f>
        <v>145</v>
      </c>
    </row>
    <row r="51" spans="1:9" ht="13.2" customHeight="1" x14ac:dyDescent="0.25">
      <c r="A51" s="2"/>
      <c r="B51" s="33"/>
      <c r="C51" s="33" t="s">
        <v>20</v>
      </c>
      <c r="D51" s="103" t="s">
        <v>33</v>
      </c>
      <c r="E51" s="98">
        <f>Supuestos!$C$31</f>
        <v>362.5</v>
      </c>
      <c r="F51" s="6"/>
      <c r="G51" s="6"/>
      <c r="H51" s="6"/>
      <c r="I51" s="6">
        <f>E51+G51+H51</f>
        <v>362.5</v>
      </c>
    </row>
    <row r="52" spans="1:9" ht="13.2" customHeight="1" x14ac:dyDescent="0.25">
      <c r="A52" s="2"/>
      <c r="B52" s="33"/>
      <c r="C52" s="33" t="s">
        <v>20</v>
      </c>
      <c r="D52" s="103" t="s">
        <v>34</v>
      </c>
      <c r="E52" s="98">
        <f>Supuestos!$C$32</f>
        <v>580</v>
      </c>
      <c r="F52" s="6"/>
      <c r="G52" s="6"/>
      <c r="H52" s="6"/>
      <c r="I52" s="6">
        <f>E52+G52+H52</f>
        <v>580</v>
      </c>
    </row>
    <row r="53" spans="1:9" ht="13.2" customHeight="1" x14ac:dyDescent="0.25">
      <c r="A53" s="2"/>
      <c r="B53" s="33"/>
      <c r="C53" s="33" t="s">
        <v>20</v>
      </c>
      <c r="D53" s="103" t="s">
        <v>35</v>
      </c>
      <c r="E53" s="98">
        <f>Supuestos!$C$33</f>
        <v>362.5</v>
      </c>
      <c r="F53" s="6"/>
      <c r="G53" s="6"/>
      <c r="H53" s="6"/>
      <c r="I53" s="6">
        <f>E53+G53+H53</f>
        <v>362.5</v>
      </c>
    </row>
    <row r="54" spans="1:9" ht="13.2" customHeight="1" x14ac:dyDescent="0.25">
      <c r="A54" s="2"/>
      <c r="B54" s="33"/>
      <c r="C54" s="33" t="s">
        <v>20</v>
      </c>
      <c r="D54" s="103" t="s">
        <v>36</v>
      </c>
      <c r="E54" s="58"/>
      <c r="F54" s="6"/>
      <c r="G54" s="6"/>
      <c r="H54" s="6"/>
      <c r="I54" s="6"/>
    </row>
    <row r="55" spans="1:9" ht="13.2" customHeight="1" x14ac:dyDescent="0.25">
      <c r="A55" s="2"/>
      <c r="B55" s="33"/>
      <c r="C55" s="33" t="s">
        <v>20</v>
      </c>
      <c r="D55" s="103" t="s">
        <v>37</v>
      </c>
      <c r="E55" s="58"/>
      <c r="F55" s="6"/>
      <c r="G55" s="6"/>
      <c r="H55" s="6"/>
      <c r="I55" s="6"/>
    </row>
    <row r="56" spans="1:9" s="4" customFormat="1" ht="13.2" customHeight="1" x14ac:dyDescent="0.25">
      <c r="A56" s="103"/>
      <c r="B56" s="33"/>
      <c r="C56" s="103"/>
      <c r="D56" s="9" t="s">
        <v>38</v>
      </c>
      <c r="E56" s="3">
        <f>SUM(E57:E60)</f>
        <v>18125</v>
      </c>
      <c r="F56" s="89">
        <f>+E56/E86</f>
        <v>0.25</v>
      </c>
      <c r="G56" s="3">
        <f>SUM(G57:G60)</f>
        <v>0</v>
      </c>
      <c r="H56" s="3">
        <f>SUM(H57:H60)</f>
        <v>0</v>
      </c>
      <c r="I56" s="3">
        <f>E56+G56+H56</f>
        <v>18125</v>
      </c>
    </row>
    <row r="57" spans="1:9" s="36" customFormat="1" ht="13.2" customHeight="1" x14ac:dyDescent="0.25">
      <c r="A57" s="35"/>
      <c r="B57" s="33">
        <v>10</v>
      </c>
      <c r="C57" s="35"/>
      <c r="D57" s="51" t="s">
        <v>39</v>
      </c>
      <c r="E57" s="58"/>
      <c r="F57" s="42"/>
      <c r="G57" s="44"/>
      <c r="H57" s="44"/>
      <c r="I57" s="44"/>
    </row>
    <row r="58" spans="1:9" s="36" customFormat="1" ht="13.2" customHeight="1" x14ac:dyDescent="0.25">
      <c r="A58" s="35"/>
      <c r="B58" s="33">
        <v>10.1</v>
      </c>
      <c r="C58" s="35"/>
      <c r="D58" s="51" t="s">
        <v>40</v>
      </c>
      <c r="E58" s="58"/>
      <c r="F58" s="42"/>
      <c r="G58" s="44"/>
      <c r="H58" s="44"/>
      <c r="I58" s="44"/>
    </row>
    <row r="59" spans="1:9" ht="13.2" customHeight="1" x14ac:dyDescent="0.25">
      <c r="A59" s="2"/>
      <c r="B59" s="33"/>
      <c r="C59" s="33" t="s">
        <v>20</v>
      </c>
      <c r="D59" s="103" t="s">
        <v>41</v>
      </c>
      <c r="E59" s="98">
        <f>Supuestos!$C$38</f>
        <v>9968.75</v>
      </c>
      <c r="F59" s="6"/>
      <c r="G59" s="6"/>
      <c r="H59" s="6"/>
      <c r="I59" s="6">
        <f t="shared" ref="I59:I71" si="1">E59+G59+H59</f>
        <v>9968.75</v>
      </c>
    </row>
    <row r="60" spans="1:9" ht="13.2" customHeight="1" x14ac:dyDescent="0.25">
      <c r="A60" s="2"/>
      <c r="B60" s="33"/>
      <c r="C60" s="33" t="s">
        <v>20</v>
      </c>
      <c r="D60" s="103" t="s">
        <v>42</v>
      </c>
      <c r="E60" s="98">
        <f>Supuestos!$C$39</f>
        <v>8156.25</v>
      </c>
      <c r="F60" s="6"/>
      <c r="G60" s="6"/>
      <c r="H60" s="6"/>
      <c r="I60" s="6">
        <f t="shared" si="1"/>
        <v>8156.25</v>
      </c>
    </row>
    <row r="61" spans="1:9" s="11" customFormat="1" ht="14.1" customHeight="1" x14ac:dyDescent="0.25">
      <c r="A61" s="32"/>
      <c r="B61" s="33"/>
      <c r="C61" s="32"/>
      <c r="D61" s="14" t="s">
        <v>43</v>
      </c>
      <c r="E61" s="15">
        <f>+E62</f>
        <v>8700</v>
      </c>
      <c r="F61" s="89">
        <f>+E61/E86</f>
        <v>0.12</v>
      </c>
      <c r="G61" s="3">
        <f>G62</f>
        <v>0</v>
      </c>
      <c r="H61" s="3">
        <f>H62</f>
        <v>0</v>
      </c>
      <c r="I61" s="3">
        <f t="shared" si="1"/>
        <v>8700</v>
      </c>
    </row>
    <row r="62" spans="1:9" s="50" customFormat="1" ht="14.1" customHeight="1" x14ac:dyDescent="0.25">
      <c r="A62" s="49"/>
      <c r="B62" s="33">
        <v>11</v>
      </c>
      <c r="C62" s="49"/>
      <c r="D62" s="49" t="s">
        <v>44</v>
      </c>
      <c r="E62" s="44">
        <f>+E63+E65+E67+E69</f>
        <v>8700</v>
      </c>
      <c r="F62" s="42"/>
      <c r="G62" s="43">
        <f>G63+G65+G67+G69</f>
        <v>0</v>
      </c>
      <c r="H62" s="43">
        <f>H63+H65+H67+H69</f>
        <v>0</v>
      </c>
      <c r="I62" s="44">
        <f t="shared" si="1"/>
        <v>8700</v>
      </c>
    </row>
    <row r="63" spans="1:9" ht="14.1" customHeight="1" x14ac:dyDescent="0.25">
      <c r="A63" s="2"/>
      <c r="B63" s="33">
        <v>11.1</v>
      </c>
      <c r="C63" s="33"/>
      <c r="D63" s="52" t="s">
        <v>45</v>
      </c>
      <c r="E63" s="54">
        <f>+E64</f>
        <v>3306</v>
      </c>
      <c r="F63" s="56"/>
      <c r="G63" s="55">
        <f>G64</f>
        <v>0</v>
      </c>
      <c r="H63" s="55">
        <f>H64</f>
        <v>0</v>
      </c>
      <c r="I63" s="55">
        <f t="shared" si="1"/>
        <v>3306</v>
      </c>
    </row>
    <row r="64" spans="1:9" ht="14.1" customHeight="1" x14ac:dyDescent="0.25">
      <c r="A64" s="2"/>
      <c r="B64" s="33"/>
      <c r="C64" s="33" t="s">
        <v>20</v>
      </c>
      <c r="D64" s="7" t="s">
        <v>19</v>
      </c>
      <c r="E64" s="98">
        <f>Supuestos!$C$44</f>
        <v>3306</v>
      </c>
      <c r="F64" s="8"/>
      <c r="G64" s="8"/>
      <c r="H64" s="8"/>
      <c r="I64" s="8">
        <f t="shared" si="1"/>
        <v>3306</v>
      </c>
    </row>
    <row r="65" spans="1:9" ht="14.1" customHeight="1" x14ac:dyDescent="0.25">
      <c r="A65" s="2"/>
      <c r="B65" s="33">
        <v>11.2</v>
      </c>
      <c r="C65" s="33"/>
      <c r="D65" s="52" t="s">
        <v>46</v>
      </c>
      <c r="E65" s="54">
        <f>+E66</f>
        <v>2479.5</v>
      </c>
      <c r="F65" s="56"/>
      <c r="G65" s="55">
        <f>G66</f>
        <v>0</v>
      </c>
      <c r="H65" s="55">
        <f>H66</f>
        <v>0</v>
      </c>
      <c r="I65" s="55">
        <f t="shared" si="1"/>
        <v>2479.5</v>
      </c>
    </row>
    <row r="66" spans="1:9" ht="14.1" customHeight="1" x14ac:dyDescent="0.25">
      <c r="A66" s="2"/>
      <c r="B66" s="33"/>
      <c r="D66" s="7" t="s">
        <v>19</v>
      </c>
      <c r="E66" s="98">
        <f>Supuestos!$C$45</f>
        <v>2479.5</v>
      </c>
      <c r="F66" s="10"/>
      <c r="G66" s="8"/>
      <c r="H66" s="8"/>
      <c r="I66" s="8">
        <f t="shared" si="1"/>
        <v>2479.5</v>
      </c>
    </row>
    <row r="67" spans="1:9" ht="14.1" customHeight="1" x14ac:dyDescent="0.25">
      <c r="A67" s="2"/>
      <c r="B67" s="33">
        <v>11.3</v>
      </c>
      <c r="C67" s="33" t="s">
        <v>20</v>
      </c>
      <c r="D67" s="52" t="s">
        <v>47</v>
      </c>
      <c r="E67" s="54">
        <f>+E68</f>
        <v>2479.5</v>
      </c>
      <c r="F67" s="56"/>
      <c r="G67" s="55">
        <f>G68</f>
        <v>0</v>
      </c>
      <c r="H67" s="55">
        <f>H68</f>
        <v>0</v>
      </c>
      <c r="I67" s="55">
        <f t="shared" si="1"/>
        <v>2479.5</v>
      </c>
    </row>
    <row r="68" spans="1:9" ht="14.1" customHeight="1" x14ac:dyDescent="0.25">
      <c r="A68" s="2"/>
      <c r="B68" s="33"/>
      <c r="C68" s="33" t="s">
        <v>20</v>
      </c>
      <c r="D68" s="7" t="s">
        <v>19</v>
      </c>
      <c r="E68" s="98">
        <f>Supuestos!$C$46</f>
        <v>2479.5</v>
      </c>
      <c r="F68" s="8"/>
      <c r="G68" s="8"/>
      <c r="H68" s="8"/>
      <c r="I68" s="8">
        <f t="shared" si="1"/>
        <v>2479.5</v>
      </c>
    </row>
    <row r="69" spans="1:9" ht="14.1" customHeight="1" x14ac:dyDescent="0.25">
      <c r="A69" s="2"/>
      <c r="B69" s="33">
        <v>11.4</v>
      </c>
      <c r="C69" s="33"/>
      <c r="D69" s="52" t="s">
        <v>48</v>
      </c>
      <c r="E69" s="54">
        <f>+E70</f>
        <v>435</v>
      </c>
      <c r="F69" s="56"/>
      <c r="G69" s="55">
        <f>G70</f>
        <v>0</v>
      </c>
      <c r="H69" s="55">
        <f>H70</f>
        <v>0</v>
      </c>
      <c r="I69" s="55">
        <f t="shared" si="1"/>
        <v>435</v>
      </c>
    </row>
    <row r="70" spans="1:9" ht="14.1" customHeight="1" x14ac:dyDescent="0.25">
      <c r="A70" s="2"/>
      <c r="B70" s="33"/>
      <c r="C70" s="33" t="s">
        <v>20</v>
      </c>
      <c r="D70" s="7" t="s">
        <v>19</v>
      </c>
      <c r="E70" s="98">
        <f>Supuestos!$C$43</f>
        <v>435</v>
      </c>
      <c r="F70" s="8"/>
      <c r="G70" s="8"/>
      <c r="H70" s="8"/>
      <c r="I70" s="8">
        <f t="shared" si="1"/>
        <v>435</v>
      </c>
    </row>
    <row r="71" spans="1:9" s="16" customFormat="1" ht="14.25" customHeight="1" x14ac:dyDescent="0.25">
      <c r="A71" s="34"/>
      <c r="B71" s="34"/>
      <c r="C71" s="34"/>
      <c r="D71" s="12" t="s">
        <v>49</v>
      </c>
      <c r="E71" s="13">
        <f>E10+E33+E34+E47+E56+E61</f>
        <v>65975</v>
      </c>
      <c r="F71" s="88">
        <f>E71/E86</f>
        <v>0.91</v>
      </c>
      <c r="G71" s="13">
        <f>G10+G33+G34+G47+G56+G61</f>
        <v>0</v>
      </c>
      <c r="H71" s="13">
        <f>H10+H33+H34+H47+H56+H61</f>
        <v>0</v>
      </c>
      <c r="I71" s="13">
        <f t="shared" si="1"/>
        <v>65975</v>
      </c>
    </row>
    <row r="72" spans="1:9" ht="17.25" customHeight="1" x14ac:dyDescent="0.2">
      <c r="A72" s="2"/>
      <c r="B72" s="2"/>
      <c r="C72" s="2"/>
      <c r="D72" s="101" t="s">
        <v>50</v>
      </c>
      <c r="E72" s="100"/>
      <c r="F72" s="100" t="s">
        <v>51</v>
      </c>
      <c r="G72" s="100"/>
      <c r="H72" s="100"/>
      <c r="I72" s="91"/>
    </row>
    <row r="73" spans="1:9" s="11" customFormat="1" ht="16.2" customHeight="1" x14ac:dyDescent="0.25">
      <c r="A73" s="32"/>
      <c r="B73" s="32"/>
      <c r="C73" s="32"/>
      <c r="D73" s="46" t="str">
        <f>"PRESUPUESTO DE ADMINISTRACIÓN DE LA ORGANIZACIÓN EJECUTORA ("&amp;TEXT(Supuestos!$C$4,"0.0%")&amp;" del Total del Proyecto) (COSTOS INDIRECTOS)"</f>
        <v>PRESUPUESTO DE ADMINISTRACIÓN DE LA ORGANIZACIÓN EJECUTORA (9.0% del Total del Proyecto) (COSTOS INDIRECTOS)</v>
      </c>
      <c r="E73" s="15">
        <f>E75+E80+E82</f>
        <v>6525</v>
      </c>
      <c r="F73" s="89">
        <f>E73/E86</f>
        <v>0.09</v>
      </c>
      <c r="G73" s="15">
        <f>G75+G80+G82</f>
        <v>0</v>
      </c>
      <c r="H73" s="15">
        <f>H75+H80+H82</f>
        <v>0</v>
      </c>
      <c r="I73" s="15">
        <f>E73+G73+H73</f>
        <v>6525</v>
      </c>
    </row>
    <row r="74" spans="1:9" s="50" customFormat="1" ht="16.2" customHeight="1" x14ac:dyDescent="0.25">
      <c r="A74" s="49"/>
      <c r="B74" s="33">
        <v>12</v>
      </c>
      <c r="C74" s="49"/>
      <c r="D74" s="48" t="s">
        <v>52</v>
      </c>
      <c r="E74" s="58"/>
      <c r="F74" s="89"/>
      <c r="G74" s="43"/>
      <c r="H74" s="43"/>
      <c r="I74" s="44"/>
    </row>
    <row r="75" spans="1:9" s="50" customFormat="1" ht="16.2" customHeight="1" x14ac:dyDescent="0.25">
      <c r="A75" s="49"/>
      <c r="B75" s="33" t="s">
        <v>53</v>
      </c>
      <c r="C75" s="49"/>
      <c r="D75" s="48" t="s">
        <v>54</v>
      </c>
      <c r="E75" s="58">
        <f>SUM(E76:E79)</f>
        <v>2610</v>
      </c>
      <c r="F75" s="89">
        <f t="shared" ref="F75:F85" si="2">+E75/E$86</f>
        <v>3.5999999999999997E-2</v>
      </c>
      <c r="G75" s="43">
        <f>SUM(G76:G79)</f>
        <v>0</v>
      </c>
      <c r="H75" s="43">
        <f>SUM(H76:H79)</f>
        <v>0</v>
      </c>
      <c r="I75" s="44">
        <f t="shared" ref="I75:I86" si="3">E75+G75+H75</f>
        <v>2610</v>
      </c>
    </row>
    <row r="76" spans="1:9" ht="13.2" customHeight="1" x14ac:dyDescent="0.25">
      <c r="A76" s="2"/>
      <c r="B76" s="33"/>
      <c r="C76" s="33" t="s">
        <v>20</v>
      </c>
      <c r="D76" s="103" t="s">
        <v>55</v>
      </c>
      <c r="E76" s="98">
        <f>Supuestos!$C$56</f>
        <v>652.5</v>
      </c>
      <c r="F76" s="89">
        <f t="shared" si="2"/>
        <v>8.9999999999999993E-3</v>
      </c>
      <c r="G76" s="8"/>
      <c r="H76" s="8"/>
      <c r="I76" s="8">
        <f t="shared" si="3"/>
        <v>652.5</v>
      </c>
    </row>
    <row r="77" spans="1:9" ht="13.2" customHeight="1" x14ac:dyDescent="0.25">
      <c r="A77" s="2"/>
      <c r="B77" s="33"/>
      <c r="C77" s="33" t="s">
        <v>20</v>
      </c>
      <c r="D77" s="103" t="s">
        <v>56</v>
      </c>
      <c r="E77" s="98">
        <f>Supuestos!$C$57</f>
        <v>913.5</v>
      </c>
      <c r="F77" s="89">
        <f t="shared" si="2"/>
        <v>1.26E-2</v>
      </c>
      <c r="G77" s="8"/>
      <c r="H77" s="8"/>
      <c r="I77" s="8">
        <f t="shared" si="3"/>
        <v>913.5</v>
      </c>
    </row>
    <row r="78" spans="1:9" ht="13.2" customHeight="1" x14ac:dyDescent="0.25">
      <c r="A78" s="2"/>
      <c r="B78" s="33"/>
      <c r="C78" s="33" t="s">
        <v>20</v>
      </c>
      <c r="D78" s="103" t="s">
        <v>57</v>
      </c>
      <c r="E78" s="98">
        <f>Supuestos!$C$58</f>
        <v>522</v>
      </c>
      <c r="F78" s="89">
        <f t="shared" si="2"/>
        <v>7.1999999999999998E-3</v>
      </c>
      <c r="G78" s="8"/>
      <c r="H78" s="8"/>
      <c r="I78" s="8">
        <f t="shared" si="3"/>
        <v>522</v>
      </c>
    </row>
    <row r="79" spans="1:9" ht="13.2" customHeight="1" x14ac:dyDescent="0.25">
      <c r="A79" s="2"/>
      <c r="B79" s="33"/>
      <c r="C79" s="33" t="s">
        <v>20</v>
      </c>
      <c r="D79" s="103" t="s">
        <v>58</v>
      </c>
      <c r="E79" s="98">
        <f>Supuestos!$C$59</f>
        <v>522</v>
      </c>
      <c r="F79" s="89">
        <f t="shared" si="2"/>
        <v>7.1999999999999998E-3</v>
      </c>
      <c r="G79" s="8"/>
      <c r="H79" s="8"/>
      <c r="I79" s="8">
        <f t="shared" si="3"/>
        <v>522</v>
      </c>
    </row>
    <row r="80" spans="1:9" ht="13.2" customHeight="1" x14ac:dyDescent="0.25">
      <c r="A80" s="2"/>
      <c r="B80" s="33">
        <v>12.2</v>
      </c>
      <c r="C80" s="33"/>
      <c r="D80" s="17" t="s">
        <v>59</v>
      </c>
      <c r="E80" s="58">
        <f>E81</f>
        <v>2283.75</v>
      </c>
      <c r="F80" s="89">
        <f t="shared" si="2"/>
        <v>3.15E-2</v>
      </c>
      <c r="G80" s="10">
        <f>G81</f>
        <v>0</v>
      </c>
      <c r="H80" s="10">
        <f>H81</f>
        <v>0</v>
      </c>
      <c r="I80" s="10">
        <f t="shared" si="3"/>
        <v>2283.75</v>
      </c>
    </row>
    <row r="81" spans="1:9" ht="13.2" customHeight="1" x14ac:dyDescent="0.25">
      <c r="A81" s="2"/>
      <c r="B81" s="33"/>
      <c r="C81" s="33" t="s">
        <v>20</v>
      </c>
      <c r="D81" s="103" t="s">
        <v>60</v>
      </c>
      <c r="E81" s="98">
        <f>Supuestos!$C$51</f>
        <v>2283.75</v>
      </c>
      <c r="F81" s="89">
        <f t="shared" si="2"/>
        <v>3.15E-2</v>
      </c>
      <c r="G81" s="8"/>
      <c r="H81" s="8"/>
      <c r="I81" s="8">
        <f t="shared" si="3"/>
        <v>2283.75</v>
      </c>
    </row>
    <row r="82" spans="1:9" ht="13.2" customHeight="1" x14ac:dyDescent="0.25">
      <c r="A82" s="2"/>
      <c r="B82" s="33">
        <v>12.3</v>
      </c>
      <c r="C82" s="33"/>
      <c r="D82" s="17" t="s">
        <v>61</v>
      </c>
      <c r="E82" s="58">
        <f>SUM(E83:E85)</f>
        <v>1631.25</v>
      </c>
      <c r="F82" s="89">
        <f t="shared" si="2"/>
        <v>2.2499999999999999E-2</v>
      </c>
      <c r="G82" s="10">
        <f>SUM(G83:G85)</f>
        <v>0</v>
      </c>
      <c r="H82" s="10">
        <f>SUM(H83:H85)</f>
        <v>0</v>
      </c>
      <c r="I82" s="10">
        <f t="shared" si="3"/>
        <v>1631.25</v>
      </c>
    </row>
    <row r="83" spans="1:9" ht="13.2" customHeight="1" x14ac:dyDescent="0.25">
      <c r="A83" s="2"/>
      <c r="B83" s="33"/>
      <c r="C83" s="33" t="s">
        <v>20</v>
      </c>
      <c r="D83" s="103" t="s">
        <v>62</v>
      </c>
      <c r="E83" s="98">
        <f>Supuestos!$C$63</f>
        <v>326.25</v>
      </c>
      <c r="F83" s="89">
        <f t="shared" si="2"/>
        <v>4.4999999999999997E-3</v>
      </c>
      <c r="G83" s="10"/>
      <c r="H83" s="10"/>
      <c r="I83" s="10">
        <f t="shared" si="3"/>
        <v>326.25</v>
      </c>
    </row>
    <row r="84" spans="1:9" ht="13.2" customHeight="1" x14ac:dyDescent="0.25">
      <c r="A84" s="2"/>
      <c r="B84" s="33"/>
      <c r="C84" s="33" t="s">
        <v>20</v>
      </c>
      <c r="D84" s="103" t="s">
        <v>63</v>
      </c>
      <c r="E84" s="98">
        <f>Supuestos!$C$64</f>
        <v>734.06</v>
      </c>
      <c r="F84" s="89">
        <f t="shared" si="2"/>
        <v>1.0124965517241378E-2</v>
      </c>
      <c r="G84" s="10"/>
      <c r="H84" s="10"/>
      <c r="I84" s="10">
        <f t="shared" si="3"/>
        <v>734.06</v>
      </c>
    </row>
    <row r="85" spans="1:9" ht="13.2" customHeight="1" x14ac:dyDescent="0.25">
      <c r="A85" s="2"/>
      <c r="B85" s="33"/>
      <c r="C85" s="33" t="s">
        <v>20</v>
      </c>
      <c r="D85" s="103" t="s">
        <v>64</v>
      </c>
      <c r="E85" s="98">
        <f>Supuestos!$C$65</f>
        <v>570.94000000000005</v>
      </c>
      <c r="F85" s="89">
        <f t="shared" si="2"/>
        <v>7.8750344827586208E-3</v>
      </c>
      <c r="G85" s="10"/>
      <c r="H85" s="10"/>
      <c r="I85" s="10">
        <f t="shared" si="3"/>
        <v>570.94000000000005</v>
      </c>
    </row>
    <row r="86" spans="1:9" s="16" customFormat="1" ht="13.8" customHeight="1" x14ac:dyDescent="0.25">
      <c r="A86" s="34"/>
      <c r="B86" s="34"/>
      <c r="C86" s="34"/>
      <c r="D86" s="18" t="s">
        <v>65</v>
      </c>
      <c r="E86" s="15">
        <f>E71+E73</f>
        <v>72500</v>
      </c>
      <c r="F86" s="89">
        <f>F10+F33+F34+F47+F56+F61+F73</f>
        <v>1</v>
      </c>
      <c r="G86" s="15">
        <f>G71+G73</f>
        <v>0</v>
      </c>
      <c r="H86" s="15">
        <f>H71+H73</f>
        <v>0</v>
      </c>
      <c r="I86" s="3">
        <f t="shared" si="3"/>
        <v>72500</v>
      </c>
    </row>
    <row r="87" spans="1:9" ht="13.2" customHeight="1" x14ac:dyDescent="0.3">
      <c r="A87" s="2"/>
      <c r="B87" s="2"/>
      <c r="C87" s="2"/>
      <c r="D87" s="12"/>
      <c r="E87" s="102" t="s">
        <v>66</v>
      </c>
      <c r="F87" s="102"/>
      <c r="G87" s="106" t="s">
        <v>66</v>
      </c>
      <c r="H87" s="107"/>
      <c r="I87" s="103"/>
    </row>
    <row r="88" spans="1:9" ht="75" customHeight="1" x14ac:dyDescent="0.3">
      <c r="D88" s="103" t="s">
        <v>67</v>
      </c>
      <c r="E88" s="59" t="s">
        <v>68</v>
      </c>
      <c r="F88" s="19"/>
      <c r="G88" s="113" t="s">
        <v>69</v>
      </c>
      <c r="H88" s="107"/>
      <c r="I88" s="2"/>
    </row>
    <row r="89" spans="1:9" ht="13.2" customHeight="1" x14ac:dyDescent="0.25">
      <c r="D89" s="103" t="s">
        <v>70</v>
      </c>
      <c r="E89" s="20"/>
      <c r="F89" s="20"/>
      <c r="G89" s="20"/>
      <c r="H89" s="20"/>
      <c r="I89" s="2"/>
    </row>
    <row r="90" spans="1:9" ht="18.75" customHeight="1" x14ac:dyDescent="0.3">
      <c r="D90" s="103" t="s">
        <v>71</v>
      </c>
      <c r="E90" s="117" t="s">
        <v>72</v>
      </c>
      <c r="F90" s="116"/>
      <c r="G90" s="116"/>
      <c r="H90" s="107"/>
      <c r="I90" s="2"/>
    </row>
    <row r="91" spans="1:9" ht="13.2" customHeight="1" x14ac:dyDescent="0.25">
      <c r="D91" s="103" t="s">
        <v>73</v>
      </c>
      <c r="E91" s="104"/>
      <c r="F91" s="104"/>
      <c r="G91" s="104"/>
      <c r="H91" s="104"/>
      <c r="I91" s="2"/>
    </row>
    <row r="92" spans="1:9" ht="13.2" customHeight="1" x14ac:dyDescent="0.25">
      <c r="D92" s="103"/>
      <c r="E92" s="104"/>
      <c r="F92" s="104"/>
      <c r="G92" s="104"/>
      <c r="H92" s="104"/>
      <c r="I92" s="2"/>
    </row>
    <row r="93" spans="1:9" ht="15.6" customHeight="1" x14ac:dyDescent="0.25">
      <c r="D93" s="21"/>
      <c r="E93" s="2"/>
      <c r="F93" s="2"/>
      <c r="G93" s="2"/>
      <c r="H93" s="2"/>
      <c r="I93" s="2"/>
    </row>
    <row r="96" spans="1:9" x14ac:dyDescent="0.2">
      <c r="D96" s="110" t="s">
        <v>74</v>
      </c>
    </row>
    <row r="97" spans="4:4" x14ac:dyDescent="0.2">
      <c r="D97" s="111"/>
    </row>
    <row r="98" spans="4:4" x14ac:dyDescent="0.2">
      <c r="D98" s="112"/>
    </row>
    <row r="100" spans="4:4" x14ac:dyDescent="0.2">
      <c r="D100" s="110" t="s">
        <v>75</v>
      </c>
    </row>
    <row r="101" spans="4:4" x14ac:dyDescent="0.2">
      <c r="D101" s="111"/>
    </row>
    <row r="102" spans="4:4" x14ac:dyDescent="0.2">
      <c r="D102" s="112"/>
    </row>
  </sheetData>
  <mergeCells count="18">
    <mergeCell ref="A1:H1"/>
    <mergeCell ref="C6:C8"/>
    <mergeCell ref="A6:A8"/>
    <mergeCell ref="D6:D8"/>
    <mergeCell ref="B6:B8"/>
    <mergeCell ref="A2:H2"/>
    <mergeCell ref="D96:D98"/>
    <mergeCell ref="E90:H90"/>
    <mergeCell ref="E7:E8"/>
    <mergeCell ref="I7:I8"/>
    <mergeCell ref="F7:F8"/>
    <mergeCell ref="G87:H87"/>
    <mergeCell ref="A4:H4"/>
    <mergeCell ref="A3:H3"/>
    <mergeCell ref="D100:D102"/>
    <mergeCell ref="G88:H88"/>
    <mergeCell ref="G7:H7"/>
    <mergeCell ref="E6:I6"/>
  </mergeCells>
  <printOptions horizontalCentered="1" verticalCentered="1"/>
  <pageMargins left="0.19685039370078741" right="0.19685039370078741" top="0.39370078740157483" bottom="0.39370078740157483" header="0" footer="0"/>
  <pageSetup scale="79" orientation="portrait"/>
  <headerFooter alignWithMargins="0">
    <oddHeader>&amp;R&amp;"Arial,Negrita"&amp;8 FORMULARIO 1</oddHeader>
  </headerFooter>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I25"/>
  <sheetViews>
    <sheetView topLeftCell="A13" zoomScale="85" zoomScaleNormal="85" workbookViewId="0">
      <selection activeCell="B14" sqref="B14"/>
    </sheetView>
  </sheetViews>
  <sheetFormatPr baseColWidth="10" defaultRowHeight="13.2" x14ac:dyDescent="0.25"/>
  <cols>
    <col min="1" max="1" width="42.109375" style="4" customWidth="1"/>
    <col min="2" max="2" width="89" style="4" customWidth="1"/>
    <col min="3" max="256" width="11.5546875" style="4" customWidth="1"/>
    <col min="257" max="257" width="23.109375" style="4" customWidth="1"/>
    <col min="258" max="258" width="69.88671875" style="4" customWidth="1"/>
    <col min="259" max="512" width="11.5546875" style="4" customWidth="1"/>
    <col min="513" max="513" width="23.109375" style="4" customWidth="1"/>
    <col min="514" max="514" width="69.88671875" style="4" customWidth="1"/>
    <col min="515" max="768" width="11.5546875" style="4" customWidth="1"/>
    <col min="769" max="769" width="23.109375" style="4" customWidth="1"/>
    <col min="770" max="770" width="69.88671875" style="4" customWidth="1"/>
    <col min="771" max="1024" width="11.5546875" style="4" customWidth="1"/>
    <col min="1025" max="1025" width="23.109375" style="4" customWidth="1"/>
    <col min="1026" max="1026" width="69.88671875" style="4" customWidth="1"/>
    <col min="1027" max="1280" width="11.5546875" style="4" customWidth="1"/>
    <col min="1281" max="1281" width="23.109375" style="4" customWidth="1"/>
    <col min="1282" max="1282" width="69.88671875" style="4" customWidth="1"/>
    <col min="1283" max="1536" width="11.5546875" style="4" customWidth="1"/>
    <col min="1537" max="1537" width="23.109375" style="4" customWidth="1"/>
    <col min="1538" max="1538" width="69.88671875" style="4" customWidth="1"/>
    <col min="1539" max="1792" width="11.5546875" style="4" customWidth="1"/>
    <col min="1793" max="1793" width="23.109375" style="4" customWidth="1"/>
    <col min="1794" max="1794" width="69.88671875" style="4" customWidth="1"/>
    <col min="1795" max="2048" width="11.5546875" style="4" customWidth="1"/>
    <col min="2049" max="2049" width="23.109375" style="4" customWidth="1"/>
    <col min="2050" max="2050" width="69.88671875" style="4" customWidth="1"/>
    <col min="2051" max="2304" width="11.5546875" style="4" customWidth="1"/>
    <col min="2305" max="2305" width="23.109375" style="4" customWidth="1"/>
    <col min="2306" max="2306" width="69.88671875" style="4" customWidth="1"/>
    <col min="2307" max="2560" width="11.5546875" style="4" customWidth="1"/>
    <col min="2561" max="2561" width="23.109375" style="4" customWidth="1"/>
    <col min="2562" max="2562" width="69.88671875" style="4" customWidth="1"/>
    <col min="2563" max="2816" width="11.5546875" style="4" customWidth="1"/>
    <col min="2817" max="2817" width="23.109375" style="4" customWidth="1"/>
    <col min="2818" max="2818" width="69.88671875" style="4" customWidth="1"/>
    <col min="2819" max="3072" width="11.5546875" style="4" customWidth="1"/>
    <col min="3073" max="3073" width="23.109375" style="4" customWidth="1"/>
    <col min="3074" max="3074" width="69.88671875" style="4" customWidth="1"/>
    <col min="3075" max="3328" width="11.5546875" style="4" customWidth="1"/>
    <col min="3329" max="3329" width="23.109375" style="4" customWidth="1"/>
    <col min="3330" max="3330" width="69.88671875" style="4" customWidth="1"/>
    <col min="3331" max="3584" width="11.5546875" style="4" customWidth="1"/>
    <col min="3585" max="3585" width="23.109375" style="4" customWidth="1"/>
    <col min="3586" max="3586" width="69.88671875" style="4" customWidth="1"/>
    <col min="3587" max="3840" width="11.5546875" style="4" customWidth="1"/>
    <col min="3841" max="3841" width="23.109375" style="4" customWidth="1"/>
    <col min="3842" max="3842" width="69.88671875" style="4" customWidth="1"/>
    <col min="3843" max="4096" width="11.5546875" style="4" customWidth="1"/>
    <col min="4097" max="4097" width="23.109375" style="4" customWidth="1"/>
    <col min="4098" max="4098" width="69.88671875" style="4" customWidth="1"/>
    <col min="4099" max="4352" width="11.5546875" style="4" customWidth="1"/>
    <col min="4353" max="4353" width="23.109375" style="4" customWidth="1"/>
    <col min="4354" max="4354" width="69.88671875" style="4" customWidth="1"/>
    <col min="4355" max="4608" width="11.5546875" style="4" customWidth="1"/>
    <col min="4609" max="4609" width="23.109375" style="4" customWidth="1"/>
    <col min="4610" max="4610" width="69.88671875" style="4" customWidth="1"/>
    <col min="4611" max="4864" width="11.5546875" style="4" customWidth="1"/>
    <col min="4865" max="4865" width="23.109375" style="4" customWidth="1"/>
    <col min="4866" max="4866" width="69.88671875" style="4" customWidth="1"/>
    <col min="4867" max="5120" width="11.5546875" style="4" customWidth="1"/>
    <col min="5121" max="5121" width="23.109375" style="4" customWidth="1"/>
    <col min="5122" max="5122" width="69.88671875" style="4" customWidth="1"/>
    <col min="5123" max="5376" width="11.5546875" style="4" customWidth="1"/>
    <col min="5377" max="5377" width="23.109375" style="4" customWidth="1"/>
    <col min="5378" max="5378" width="69.88671875" style="4" customWidth="1"/>
    <col min="5379" max="5632" width="11.5546875" style="4" customWidth="1"/>
    <col min="5633" max="5633" width="23.109375" style="4" customWidth="1"/>
    <col min="5634" max="5634" width="69.88671875" style="4" customWidth="1"/>
    <col min="5635" max="5888" width="11.5546875" style="4" customWidth="1"/>
    <col min="5889" max="5889" width="23.109375" style="4" customWidth="1"/>
    <col min="5890" max="5890" width="69.88671875" style="4" customWidth="1"/>
    <col min="5891" max="6144" width="11.5546875" style="4" customWidth="1"/>
    <col min="6145" max="6145" width="23.109375" style="4" customWidth="1"/>
    <col min="6146" max="6146" width="69.88671875" style="4" customWidth="1"/>
    <col min="6147" max="6400" width="11.5546875" style="4" customWidth="1"/>
    <col min="6401" max="6401" width="23.109375" style="4" customWidth="1"/>
    <col min="6402" max="6402" width="69.88671875" style="4" customWidth="1"/>
    <col min="6403" max="6656" width="11.5546875" style="4" customWidth="1"/>
    <col min="6657" max="6657" width="23.109375" style="4" customWidth="1"/>
    <col min="6658" max="6658" width="69.88671875" style="4" customWidth="1"/>
    <col min="6659" max="6912" width="11.5546875" style="4" customWidth="1"/>
    <col min="6913" max="6913" width="23.109375" style="4" customWidth="1"/>
    <col min="6914" max="6914" width="69.88671875" style="4" customWidth="1"/>
    <col min="6915" max="7168" width="11.5546875" style="4" customWidth="1"/>
    <col min="7169" max="7169" width="23.109375" style="4" customWidth="1"/>
    <col min="7170" max="7170" width="69.88671875" style="4" customWidth="1"/>
    <col min="7171" max="7424" width="11.5546875" style="4" customWidth="1"/>
    <col min="7425" max="7425" width="23.109375" style="4" customWidth="1"/>
    <col min="7426" max="7426" width="69.88671875" style="4" customWidth="1"/>
    <col min="7427" max="7680" width="11.5546875" style="4" customWidth="1"/>
    <col min="7681" max="7681" width="23.109375" style="4" customWidth="1"/>
    <col min="7682" max="7682" width="69.88671875" style="4" customWidth="1"/>
    <col min="7683" max="7936" width="11.5546875" style="4" customWidth="1"/>
    <col min="7937" max="7937" width="23.109375" style="4" customWidth="1"/>
    <col min="7938" max="7938" width="69.88671875" style="4" customWidth="1"/>
    <col min="7939" max="8192" width="11.5546875" style="4" customWidth="1"/>
    <col min="8193" max="8193" width="23.109375" style="4" customWidth="1"/>
    <col min="8194" max="8194" width="69.88671875" style="4" customWidth="1"/>
    <col min="8195" max="8448" width="11.5546875" style="4" customWidth="1"/>
    <col min="8449" max="8449" width="23.109375" style="4" customWidth="1"/>
    <col min="8450" max="8450" width="69.88671875" style="4" customWidth="1"/>
    <col min="8451" max="8704" width="11.5546875" style="4" customWidth="1"/>
    <col min="8705" max="8705" width="23.109375" style="4" customWidth="1"/>
    <col min="8706" max="8706" width="69.88671875" style="4" customWidth="1"/>
    <col min="8707" max="8960" width="11.5546875" style="4" customWidth="1"/>
    <col min="8961" max="8961" width="23.109375" style="4" customWidth="1"/>
    <col min="8962" max="8962" width="69.88671875" style="4" customWidth="1"/>
    <col min="8963" max="9216" width="11.5546875" style="4" customWidth="1"/>
    <col min="9217" max="9217" width="23.109375" style="4" customWidth="1"/>
    <col min="9218" max="9218" width="69.88671875" style="4" customWidth="1"/>
    <col min="9219" max="9472" width="11.5546875" style="4" customWidth="1"/>
    <col min="9473" max="9473" width="23.109375" style="4" customWidth="1"/>
    <col min="9474" max="9474" width="69.88671875" style="4" customWidth="1"/>
    <col min="9475" max="9728" width="11.5546875" style="4" customWidth="1"/>
    <col min="9729" max="9729" width="23.109375" style="4" customWidth="1"/>
    <col min="9730" max="9730" width="69.88671875" style="4" customWidth="1"/>
    <col min="9731" max="9984" width="11.5546875" style="4" customWidth="1"/>
    <col min="9985" max="9985" width="23.109375" style="4" customWidth="1"/>
    <col min="9986" max="9986" width="69.88671875" style="4" customWidth="1"/>
    <col min="9987" max="10240" width="11.5546875" style="4" customWidth="1"/>
    <col min="10241" max="10241" width="23.109375" style="4" customWidth="1"/>
    <col min="10242" max="10242" width="69.88671875" style="4" customWidth="1"/>
    <col min="10243" max="10496" width="11.5546875" style="4" customWidth="1"/>
    <col min="10497" max="10497" width="23.109375" style="4" customWidth="1"/>
    <col min="10498" max="10498" width="69.88671875" style="4" customWidth="1"/>
    <col min="10499" max="10752" width="11.5546875" style="4" customWidth="1"/>
    <col min="10753" max="10753" width="23.109375" style="4" customWidth="1"/>
    <col min="10754" max="10754" width="69.88671875" style="4" customWidth="1"/>
    <col min="10755" max="11008" width="11.5546875" style="4" customWidth="1"/>
    <col min="11009" max="11009" width="23.109375" style="4" customWidth="1"/>
    <col min="11010" max="11010" width="69.88671875" style="4" customWidth="1"/>
    <col min="11011" max="11264" width="11.5546875" style="4" customWidth="1"/>
    <col min="11265" max="11265" width="23.109375" style="4" customWidth="1"/>
    <col min="11266" max="11266" width="69.88671875" style="4" customWidth="1"/>
    <col min="11267" max="11520" width="11.5546875" style="4" customWidth="1"/>
    <col min="11521" max="11521" width="23.109375" style="4" customWidth="1"/>
    <col min="11522" max="11522" width="69.88671875" style="4" customWidth="1"/>
    <col min="11523" max="11776" width="11.5546875" style="4" customWidth="1"/>
    <col min="11777" max="11777" width="23.109375" style="4" customWidth="1"/>
    <col min="11778" max="11778" width="69.88671875" style="4" customWidth="1"/>
    <col min="11779" max="12032" width="11.5546875" style="4" customWidth="1"/>
    <col min="12033" max="12033" width="23.109375" style="4" customWidth="1"/>
    <col min="12034" max="12034" width="69.88671875" style="4" customWidth="1"/>
    <col min="12035" max="12288" width="11.5546875" style="4" customWidth="1"/>
    <col min="12289" max="12289" width="23.109375" style="4" customWidth="1"/>
    <col min="12290" max="12290" width="69.88671875" style="4" customWidth="1"/>
    <col min="12291" max="12544" width="11.5546875" style="4" customWidth="1"/>
    <col min="12545" max="12545" width="23.109375" style="4" customWidth="1"/>
    <col min="12546" max="12546" width="69.88671875" style="4" customWidth="1"/>
    <col min="12547" max="12800" width="11.5546875" style="4" customWidth="1"/>
    <col min="12801" max="12801" width="23.109375" style="4" customWidth="1"/>
    <col min="12802" max="12802" width="69.88671875" style="4" customWidth="1"/>
    <col min="12803" max="13056" width="11.5546875" style="4" customWidth="1"/>
    <col min="13057" max="13057" width="23.109375" style="4" customWidth="1"/>
    <col min="13058" max="13058" width="69.88671875" style="4" customWidth="1"/>
    <col min="13059" max="13312" width="11.5546875" style="4" customWidth="1"/>
    <col min="13313" max="13313" width="23.109375" style="4" customWidth="1"/>
    <col min="13314" max="13314" width="69.88671875" style="4" customWidth="1"/>
    <col min="13315" max="13568" width="11.5546875" style="4" customWidth="1"/>
    <col min="13569" max="13569" width="23.109375" style="4" customWidth="1"/>
    <col min="13570" max="13570" width="69.88671875" style="4" customWidth="1"/>
    <col min="13571" max="13824" width="11.5546875" style="4" customWidth="1"/>
    <col min="13825" max="13825" width="23.109375" style="4" customWidth="1"/>
    <col min="13826" max="13826" width="69.88671875" style="4" customWidth="1"/>
    <col min="13827" max="14080" width="11.5546875" style="4" customWidth="1"/>
    <col min="14081" max="14081" width="23.109375" style="4" customWidth="1"/>
    <col min="14082" max="14082" width="69.88671875" style="4" customWidth="1"/>
    <col min="14083" max="14336" width="11.5546875" style="4" customWidth="1"/>
    <col min="14337" max="14337" width="23.109375" style="4" customWidth="1"/>
    <col min="14338" max="14338" width="69.88671875" style="4" customWidth="1"/>
    <col min="14339" max="14592" width="11.5546875" style="4" customWidth="1"/>
    <col min="14593" max="14593" width="23.109375" style="4" customWidth="1"/>
    <col min="14594" max="14594" width="69.88671875" style="4" customWidth="1"/>
    <col min="14595" max="14848" width="11.5546875" style="4" customWidth="1"/>
    <col min="14849" max="14849" width="23.109375" style="4" customWidth="1"/>
    <col min="14850" max="14850" width="69.88671875" style="4" customWidth="1"/>
    <col min="14851" max="15104" width="11.5546875" style="4" customWidth="1"/>
    <col min="15105" max="15105" width="23.109375" style="4" customWidth="1"/>
    <col min="15106" max="15106" width="69.88671875" style="4" customWidth="1"/>
    <col min="15107" max="15360" width="11.5546875" style="4" customWidth="1"/>
    <col min="15361" max="15361" width="23.109375" style="4" customWidth="1"/>
    <col min="15362" max="15362" width="69.88671875" style="4" customWidth="1"/>
    <col min="15363" max="15616" width="11.5546875" style="4" customWidth="1"/>
    <col min="15617" max="15617" width="23.109375" style="4" customWidth="1"/>
    <col min="15618" max="15618" width="69.88671875" style="4" customWidth="1"/>
    <col min="15619" max="15872" width="11.5546875" style="4" customWidth="1"/>
    <col min="15873" max="15873" width="23.109375" style="4" customWidth="1"/>
    <col min="15874" max="15874" width="69.88671875" style="4" customWidth="1"/>
    <col min="15875" max="16128" width="11.5546875" style="4" customWidth="1"/>
    <col min="16129" max="16129" width="23.109375" style="4" customWidth="1"/>
    <col min="16130" max="16130" width="69.88671875" style="4" customWidth="1"/>
    <col min="16131" max="16384" width="11.5546875" style="4" customWidth="1"/>
  </cols>
  <sheetData>
    <row r="1" spans="1:9" x14ac:dyDescent="0.25">
      <c r="A1" s="126"/>
      <c r="B1" s="122"/>
    </row>
    <row r="2" spans="1:9" ht="13.8" customHeight="1" x14ac:dyDescent="0.25">
      <c r="A2" s="125" t="s">
        <v>76</v>
      </c>
      <c r="B2" s="122"/>
      <c r="C2" s="22"/>
      <c r="D2" s="22"/>
      <c r="E2" s="22"/>
      <c r="F2" s="22"/>
      <c r="G2" s="22"/>
      <c r="H2" s="22"/>
      <c r="I2" s="26"/>
    </row>
    <row r="3" spans="1:9" ht="13.8" customHeight="1" x14ac:dyDescent="0.25">
      <c r="A3" s="121" t="s">
        <v>77</v>
      </c>
      <c r="B3" s="122"/>
      <c r="C3" s="22"/>
      <c r="D3" s="22"/>
      <c r="E3" s="22"/>
      <c r="F3" s="22"/>
      <c r="G3" s="22"/>
      <c r="H3" s="22"/>
      <c r="I3" s="22"/>
    </row>
    <row r="4" spans="1:9" x14ac:dyDescent="0.25">
      <c r="A4" s="27"/>
      <c r="B4" s="27"/>
    </row>
    <row r="5" spans="1:9" ht="18" customHeight="1" x14ac:dyDescent="0.25">
      <c r="A5" s="60" t="s">
        <v>78</v>
      </c>
      <c r="B5" s="60" t="s">
        <v>79</v>
      </c>
    </row>
    <row r="6" spans="1:9" ht="37.200000000000003" customHeight="1" x14ac:dyDescent="0.25">
      <c r="A6" s="61" t="s">
        <v>80</v>
      </c>
      <c r="B6" s="62" t="s">
        <v>81</v>
      </c>
    </row>
    <row r="7" spans="1:9" ht="49.2" customHeight="1" x14ac:dyDescent="0.25">
      <c r="A7" s="61" t="s">
        <v>5</v>
      </c>
      <c r="B7" s="61" t="s">
        <v>82</v>
      </c>
    </row>
    <row r="8" spans="1:9" ht="37.200000000000003" customHeight="1" x14ac:dyDescent="0.25">
      <c r="A8" s="61" t="s">
        <v>6</v>
      </c>
      <c r="B8" s="61" t="s">
        <v>83</v>
      </c>
    </row>
    <row r="9" spans="1:9" ht="33.6" customHeight="1" x14ac:dyDescent="0.25">
      <c r="A9" s="123" t="s">
        <v>7</v>
      </c>
      <c r="B9" s="64" t="s">
        <v>84</v>
      </c>
    </row>
    <row r="10" spans="1:9" ht="30.6" customHeight="1" x14ac:dyDescent="0.25">
      <c r="A10" s="122"/>
      <c r="B10" s="61" t="s">
        <v>85</v>
      </c>
    </row>
    <row r="11" spans="1:9" ht="50.4" customHeight="1" x14ac:dyDescent="0.25">
      <c r="A11" s="122"/>
      <c r="B11" s="63" t="s">
        <v>86</v>
      </c>
    </row>
    <row r="12" spans="1:9" ht="78" customHeight="1" x14ac:dyDescent="0.25">
      <c r="A12" s="122"/>
      <c r="B12" s="61" t="s">
        <v>87</v>
      </c>
    </row>
    <row r="13" spans="1:9" ht="36.6" customHeight="1" x14ac:dyDescent="0.25">
      <c r="A13" s="122"/>
      <c r="B13" s="63" t="s">
        <v>88</v>
      </c>
    </row>
    <row r="14" spans="1:9" ht="48.6" customHeight="1" x14ac:dyDescent="0.25">
      <c r="A14" s="122"/>
      <c r="B14" s="63" t="s">
        <v>89</v>
      </c>
    </row>
    <row r="15" spans="1:9" ht="49.2" customHeight="1" x14ac:dyDescent="0.25">
      <c r="A15" s="122"/>
      <c r="B15" s="64" t="s">
        <v>90</v>
      </c>
    </row>
    <row r="16" spans="1:9" ht="58.8" customHeight="1" x14ac:dyDescent="0.25">
      <c r="A16" s="124"/>
      <c r="B16" s="63" t="s">
        <v>245</v>
      </c>
    </row>
    <row r="17" spans="1:2" ht="29.4" customHeight="1" x14ac:dyDescent="0.25">
      <c r="A17" s="65" t="s">
        <v>9</v>
      </c>
      <c r="B17" s="61" t="s">
        <v>91</v>
      </c>
    </row>
    <row r="18" spans="1:2" ht="49.2" customHeight="1" x14ac:dyDescent="0.25">
      <c r="A18" s="105" t="s">
        <v>10</v>
      </c>
      <c r="B18" s="61" t="s">
        <v>92</v>
      </c>
    </row>
    <row r="19" spans="1:2" ht="39.6" customHeight="1" x14ac:dyDescent="0.25">
      <c r="A19" s="65" t="s">
        <v>11</v>
      </c>
      <c r="B19" s="61" t="s">
        <v>93</v>
      </c>
    </row>
    <row r="20" spans="1:2" ht="32.4" customHeight="1" x14ac:dyDescent="0.25">
      <c r="A20" s="65" t="s">
        <v>94</v>
      </c>
      <c r="B20" s="64" t="s">
        <v>95</v>
      </c>
    </row>
    <row r="21" spans="1:2" ht="34.799999999999997" customHeight="1" x14ac:dyDescent="0.25"/>
    <row r="25" spans="1:2" x14ac:dyDescent="0.25">
      <c r="B25" s="28"/>
    </row>
  </sheetData>
  <mergeCells count="4">
    <mergeCell ref="A3:B3"/>
    <mergeCell ref="A9:A16"/>
    <mergeCell ref="A2:B2"/>
    <mergeCell ref="A1:B1"/>
  </mergeCells>
  <pageMargins left="0.75" right="0.43" top="0.55000000000000004" bottom="0.71" header="0" footer="0"/>
  <pageSetup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sheetPr>
  <dimension ref="B2:I49"/>
  <sheetViews>
    <sheetView tabSelected="1" topLeftCell="A40" workbookViewId="0">
      <selection activeCell="D44" sqref="D44"/>
    </sheetView>
  </sheetViews>
  <sheetFormatPr baseColWidth="10" defaultColWidth="11.5546875" defaultRowHeight="13.2" x14ac:dyDescent="0.25"/>
  <cols>
    <col min="1" max="1" width="11.5546875" style="4" customWidth="1"/>
    <col min="2" max="2" width="11.6640625" style="4" customWidth="1"/>
    <col min="3" max="3" width="34.33203125" style="29" customWidth="1"/>
    <col min="4" max="4" width="108.44140625" style="29" customWidth="1"/>
    <col min="5" max="5" width="11.5546875" style="4" customWidth="1"/>
    <col min="6" max="16384" width="11.5546875" style="4"/>
  </cols>
  <sheetData>
    <row r="2" spans="2:9" ht="14.4" customHeight="1" x14ac:dyDescent="0.25">
      <c r="C2" s="134" t="s">
        <v>96</v>
      </c>
      <c r="D2" s="129"/>
    </row>
    <row r="3" spans="2:9" ht="14.4" customHeight="1" x14ac:dyDescent="0.25">
      <c r="B3" s="128" t="s">
        <v>97</v>
      </c>
      <c r="C3" s="129"/>
      <c r="D3" s="129"/>
    </row>
    <row r="4" spans="2:9" ht="13.8" customHeight="1" thickBot="1" x14ac:dyDescent="0.3"/>
    <row r="5" spans="2:9" ht="16.2" customHeight="1" thickBot="1" x14ac:dyDescent="0.35">
      <c r="B5" s="130" t="s">
        <v>98</v>
      </c>
      <c r="C5" s="131"/>
      <c r="D5" s="132"/>
    </row>
    <row r="6" spans="2:9" ht="19.8" customHeight="1" x14ac:dyDescent="0.25">
      <c r="B6" s="38" t="s">
        <v>99</v>
      </c>
      <c r="C6" s="39" t="s">
        <v>100</v>
      </c>
      <c r="D6" s="30" t="s">
        <v>101</v>
      </c>
      <c r="I6" s="29"/>
    </row>
    <row r="7" spans="2:9" ht="27" customHeight="1" x14ac:dyDescent="0.3">
      <c r="B7" s="133" t="s">
        <v>102</v>
      </c>
      <c r="C7" s="107"/>
      <c r="D7" s="41"/>
      <c r="I7" s="29"/>
    </row>
    <row r="8" spans="2:9" ht="31.2" customHeight="1" x14ac:dyDescent="0.25">
      <c r="B8" s="24">
        <v>501</v>
      </c>
      <c r="C8" s="25" t="s">
        <v>103</v>
      </c>
      <c r="D8" s="25" t="s">
        <v>104</v>
      </c>
    </row>
    <row r="9" spans="2:9" ht="26.4" customHeight="1" x14ac:dyDescent="0.25">
      <c r="B9" s="23">
        <v>502</v>
      </c>
      <c r="C9" s="25" t="s">
        <v>34</v>
      </c>
      <c r="D9" s="25" t="s">
        <v>105</v>
      </c>
    </row>
    <row r="10" spans="2:9" ht="26.4" customHeight="1" x14ac:dyDescent="0.25">
      <c r="B10" s="24">
        <v>503</v>
      </c>
      <c r="C10" s="37" t="s">
        <v>106</v>
      </c>
      <c r="D10" s="25" t="s">
        <v>107</v>
      </c>
    </row>
    <row r="11" spans="2:9" ht="15.6" customHeight="1" x14ac:dyDescent="0.25">
      <c r="B11" s="23">
        <v>504</v>
      </c>
      <c r="C11" s="25" t="s">
        <v>108</v>
      </c>
      <c r="D11" s="25" t="s">
        <v>109</v>
      </c>
    </row>
    <row r="12" spans="2:9" ht="30.6" customHeight="1" x14ac:dyDescent="0.25">
      <c r="B12" s="24">
        <v>505</v>
      </c>
      <c r="C12" s="37" t="s">
        <v>110</v>
      </c>
      <c r="D12" s="25" t="s">
        <v>111</v>
      </c>
    </row>
    <row r="13" spans="2:9" ht="16.2" customHeight="1" x14ac:dyDescent="0.3">
      <c r="B13" s="127" t="s">
        <v>112</v>
      </c>
      <c r="C13" s="107"/>
      <c r="D13" s="40"/>
    </row>
    <row r="14" spans="2:9" x14ac:dyDescent="0.25">
      <c r="B14" s="23">
        <v>600</v>
      </c>
      <c r="C14" s="25" t="s">
        <v>113</v>
      </c>
      <c r="D14" s="25" t="s">
        <v>114</v>
      </c>
    </row>
    <row r="15" spans="2:9" x14ac:dyDescent="0.25">
      <c r="B15" s="24">
        <v>601</v>
      </c>
      <c r="C15" s="25" t="s">
        <v>115</v>
      </c>
      <c r="D15" s="25" t="s">
        <v>116</v>
      </c>
    </row>
    <row r="16" spans="2:9" x14ac:dyDescent="0.25">
      <c r="B16" s="23">
        <v>602</v>
      </c>
      <c r="C16" s="25" t="s">
        <v>117</v>
      </c>
      <c r="D16" s="25" t="s">
        <v>118</v>
      </c>
    </row>
    <row r="17" spans="2:4" ht="32.4" customHeight="1" x14ac:dyDescent="0.25">
      <c r="B17" s="24">
        <v>603</v>
      </c>
      <c r="C17" s="25" t="s">
        <v>119</v>
      </c>
      <c r="D17" s="25" t="s">
        <v>120</v>
      </c>
    </row>
    <row r="18" spans="2:4" x14ac:dyDescent="0.25">
      <c r="B18" s="23">
        <v>604</v>
      </c>
      <c r="C18" s="25" t="s">
        <v>121</v>
      </c>
      <c r="D18" s="25" t="s">
        <v>122</v>
      </c>
    </row>
    <row r="19" spans="2:4" x14ac:dyDescent="0.25">
      <c r="B19" s="24">
        <v>605</v>
      </c>
      <c r="C19" s="25" t="s">
        <v>123</v>
      </c>
      <c r="D19" s="25" t="s">
        <v>124</v>
      </c>
    </row>
    <row r="20" spans="2:4" x14ac:dyDescent="0.25">
      <c r="B20" s="23">
        <v>606</v>
      </c>
      <c r="C20" s="25" t="s">
        <v>125</v>
      </c>
      <c r="D20" s="25" t="s">
        <v>126</v>
      </c>
    </row>
    <row r="21" spans="2:4" x14ac:dyDescent="0.25">
      <c r="B21" s="24">
        <v>607</v>
      </c>
      <c r="C21" s="25" t="s">
        <v>127</v>
      </c>
      <c r="D21" s="25" t="s">
        <v>128</v>
      </c>
    </row>
    <row r="22" spans="2:4" x14ac:dyDescent="0.25">
      <c r="B22" s="23">
        <v>608</v>
      </c>
      <c r="C22" s="25" t="s">
        <v>129</v>
      </c>
      <c r="D22" s="25" t="s">
        <v>130</v>
      </c>
    </row>
    <row r="23" spans="2:4" ht="18.600000000000001" customHeight="1" x14ac:dyDescent="0.25">
      <c r="B23" s="24">
        <v>609</v>
      </c>
      <c r="C23" s="37" t="s">
        <v>60</v>
      </c>
      <c r="D23" s="25" t="s">
        <v>131</v>
      </c>
    </row>
    <row r="24" spans="2:4" x14ac:dyDescent="0.25">
      <c r="B24" s="23">
        <v>610</v>
      </c>
      <c r="C24" s="25" t="s">
        <v>132</v>
      </c>
      <c r="D24" s="25" t="s">
        <v>133</v>
      </c>
    </row>
    <row r="25" spans="2:4" x14ac:dyDescent="0.25">
      <c r="B25" s="24">
        <v>611</v>
      </c>
      <c r="C25" s="25" t="s">
        <v>134</v>
      </c>
      <c r="D25" s="25" t="s">
        <v>135</v>
      </c>
    </row>
    <row r="26" spans="2:4" x14ac:dyDescent="0.25">
      <c r="B26" s="23">
        <v>612</v>
      </c>
      <c r="C26" s="25" t="s">
        <v>136</v>
      </c>
      <c r="D26" s="25" t="s">
        <v>137</v>
      </c>
    </row>
    <row r="27" spans="2:4" x14ac:dyDescent="0.25">
      <c r="B27" s="24">
        <v>613</v>
      </c>
      <c r="C27" s="25" t="s">
        <v>138</v>
      </c>
      <c r="D27" s="25" t="s">
        <v>139</v>
      </c>
    </row>
    <row r="28" spans="2:4" x14ac:dyDescent="0.25">
      <c r="B28" s="23">
        <v>614</v>
      </c>
      <c r="C28" s="25" t="s">
        <v>140</v>
      </c>
      <c r="D28" s="25" t="s">
        <v>141</v>
      </c>
    </row>
    <row r="29" spans="2:4" x14ac:dyDescent="0.25">
      <c r="B29" s="24">
        <v>615</v>
      </c>
      <c r="C29" s="25" t="s">
        <v>142</v>
      </c>
      <c r="D29" s="25" t="s">
        <v>143</v>
      </c>
    </row>
    <row r="30" spans="2:4" x14ac:dyDescent="0.25">
      <c r="B30" s="23">
        <v>616</v>
      </c>
      <c r="C30" s="37" t="s">
        <v>144</v>
      </c>
      <c r="D30" s="25" t="s">
        <v>145</v>
      </c>
    </row>
    <row r="31" spans="2:4" x14ac:dyDescent="0.25">
      <c r="B31" s="24">
        <v>617</v>
      </c>
      <c r="C31" s="25" t="s">
        <v>146</v>
      </c>
      <c r="D31" s="25" t="s">
        <v>147</v>
      </c>
    </row>
    <row r="32" spans="2:4" ht="17.399999999999999" customHeight="1" x14ac:dyDescent="0.25">
      <c r="B32" s="23">
        <v>618</v>
      </c>
      <c r="C32" s="37" t="s">
        <v>148</v>
      </c>
      <c r="D32" s="25" t="s">
        <v>149</v>
      </c>
    </row>
    <row r="33" spans="2:4" ht="30.6" customHeight="1" x14ac:dyDescent="0.25">
      <c r="B33" s="24">
        <v>619</v>
      </c>
      <c r="C33" s="37" t="s">
        <v>150</v>
      </c>
      <c r="D33" s="25" t="s">
        <v>151</v>
      </c>
    </row>
    <row r="34" spans="2:4" ht="44.4" customHeight="1" x14ac:dyDescent="0.25">
      <c r="B34" s="23">
        <v>620</v>
      </c>
      <c r="C34" s="37" t="s">
        <v>152</v>
      </c>
      <c r="D34" s="25" t="s">
        <v>153</v>
      </c>
    </row>
    <row r="35" spans="2:4" x14ac:dyDescent="0.25">
      <c r="B35" s="24">
        <v>621</v>
      </c>
      <c r="C35" s="25" t="s">
        <v>154</v>
      </c>
      <c r="D35" s="25" t="s">
        <v>155</v>
      </c>
    </row>
    <row r="36" spans="2:4" x14ac:dyDescent="0.25">
      <c r="B36" s="23">
        <v>622</v>
      </c>
      <c r="C36" s="25" t="s">
        <v>156</v>
      </c>
      <c r="D36" s="25" t="s">
        <v>157</v>
      </c>
    </row>
    <row r="37" spans="2:4" ht="24.6" customHeight="1" x14ac:dyDescent="0.25">
      <c r="B37" s="24">
        <v>623</v>
      </c>
      <c r="C37" s="25" t="s">
        <v>158</v>
      </c>
      <c r="D37" s="25" t="s">
        <v>159</v>
      </c>
    </row>
    <row r="38" spans="2:4" x14ac:dyDescent="0.25">
      <c r="B38" s="23">
        <v>624</v>
      </c>
      <c r="C38" s="25" t="s">
        <v>160</v>
      </c>
      <c r="D38" s="25" t="s">
        <v>161</v>
      </c>
    </row>
    <row r="39" spans="2:4" x14ac:dyDescent="0.25">
      <c r="B39" s="24">
        <v>625</v>
      </c>
      <c r="C39" s="25" t="s">
        <v>162</v>
      </c>
      <c r="D39" s="25" t="s">
        <v>163</v>
      </c>
    </row>
    <row r="40" spans="2:4" x14ac:dyDescent="0.25">
      <c r="B40" s="23">
        <v>626</v>
      </c>
      <c r="C40" s="25" t="s">
        <v>164</v>
      </c>
      <c r="D40" s="25" t="s">
        <v>165</v>
      </c>
    </row>
    <row r="41" spans="2:4" x14ac:dyDescent="0.25">
      <c r="B41" s="24">
        <v>627</v>
      </c>
      <c r="C41" s="25" t="s">
        <v>166</v>
      </c>
      <c r="D41" s="25" t="s">
        <v>167</v>
      </c>
    </row>
    <row r="42" spans="2:4" x14ac:dyDescent="0.25">
      <c r="B42" s="23">
        <v>628</v>
      </c>
      <c r="C42" s="25" t="s">
        <v>168</v>
      </c>
      <c r="D42" s="25" t="s">
        <v>169</v>
      </c>
    </row>
    <row r="43" spans="2:4" x14ac:dyDescent="0.25">
      <c r="B43" s="24">
        <v>629</v>
      </c>
      <c r="C43" s="25" t="s">
        <v>170</v>
      </c>
      <c r="D43" s="25" t="s">
        <v>171</v>
      </c>
    </row>
    <row r="44" spans="2:4" ht="14.4" customHeight="1" x14ac:dyDescent="0.25">
      <c r="B44" s="23">
        <v>630</v>
      </c>
      <c r="C44" s="25" t="s">
        <v>172</v>
      </c>
      <c r="D44" s="25" t="s">
        <v>173</v>
      </c>
    </row>
    <row r="45" spans="2:4" ht="16.2" customHeight="1" x14ac:dyDescent="0.25">
      <c r="B45" s="24">
        <v>631</v>
      </c>
      <c r="C45" s="25" t="s">
        <v>64</v>
      </c>
      <c r="D45" s="25" t="s">
        <v>174</v>
      </c>
    </row>
    <row r="46" spans="2:4" ht="16.2" customHeight="1" x14ac:dyDescent="0.25">
      <c r="B46" s="23">
        <v>632</v>
      </c>
      <c r="C46" s="25" t="s">
        <v>175</v>
      </c>
      <c r="D46" s="25" t="s">
        <v>176</v>
      </c>
    </row>
    <row r="47" spans="2:4" x14ac:dyDescent="0.25">
      <c r="B47" s="24">
        <v>633</v>
      </c>
      <c r="C47" s="25" t="s">
        <v>177</v>
      </c>
      <c r="D47" s="25" t="s">
        <v>178</v>
      </c>
    </row>
    <row r="48" spans="2:4" x14ac:dyDescent="0.25">
      <c r="B48" s="23">
        <v>634</v>
      </c>
      <c r="C48" s="25" t="s">
        <v>179</v>
      </c>
      <c r="D48" s="25" t="s">
        <v>180</v>
      </c>
    </row>
    <row r="49" spans="2:4" ht="36" customHeight="1" x14ac:dyDescent="0.25">
      <c r="B49" s="24">
        <v>635</v>
      </c>
      <c r="C49" s="25" t="s">
        <v>181</v>
      </c>
      <c r="D49" s="25" t="s">
        <v>182</v>
      </c>
    </row>
  </sheetData>
  <autoFilter ref="B6:D6" xr:uid="{00000000-0009-0000-0000-000002000000}">
    <sortState xmlns:xlrd2="http://schemas.microsoft.com/office/spreadsheetml/2017/richdata2" ref="B7:D52">
      <sortCondition ref="B6"/>
    </sortState>
  </autoFilter>
  <mergeCells count="5">
    <mergeCell ref="B13:C13"/>
    <mergeCell ref="B3:D3"/>
    <mergeCell ref="B5:D5"/>
    <mergeCell ref="B7:C7"/>
    <mergeCell ref="C2:D2"/>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77"/>
  <sheetViews>
    <sheetView topLeftCell="A49" workbookViewId="0">
      <selection activeCell="F62" sqref="F62"/>
    </sheetView>
  </sheetViews>
  <sheetFormatPr baseColWidth="10" defaultRowHeight="14.4" x14ac:dyDescent="0.3"/>
  <cols>
    <col min="1" max="1" width="59.21875" customWidth="1"/>
    <col min="2" max="2" width="14.77734375" customWidth="1"/>
    <col min="3" max="3" width="18.5546875" customWidth="1"/>
    <col min="4" max="4" width="14.77734375" customWidth="1"/>
    <col min="5" max="5" width="18.5546875" customWidth="1"/>
  </cols>
  <sheetData>
    <row r="1" spans="1:5" ht="17.399999999999999" customHeight="1" x14ac:dyDescent="0.3">
      <c r="A1" s="66" t="s">
        <v>183</v>
      </c>
      <c r="B1" s="85"/>
      <c r="C1" s="85"/>
      <c r="D1" s="85"/>
      <c r="E1" s="85"/>
    </row>
    <row r="2" spans="1:5" x14ac:dyDescent="0.3">
      <c r="A2" s="67" t="s">
        <v>184</v>
      </c>
      <c r="B2" s="85"/>
      <c r="C2" s="85"/>
      <c r="D2" s="85"/>
      <c r="E2" s="85"/>
    </row>
    <row r="3" spans="1:5" x14ac:dyDescent="0.3">
      <c r="A3" s="68" t="s">
        <v>185</v>
      </c>
      <c r="B3" s="85"/>
      <c r="C3" s="69">
        <v>72500</v>
      </c>
      <c r="D3" s="85"/>
      <c r="E3" s="85"/>
    </row>
    <row r="4" spans="1:5" x14ac:dyDescent="0.3">
      <c r="A4" s="68" t="s">
        <v>186</v>
      </c>
      <c r="B4" s="85"/>
      <c r="C4" s="70">
        <v>0.09</v>
      </c>
      <c r="D4" s="85"/>
      <c r="E4" s="85"/>
    </row>
    <row r="5" spans="1:5" x14ac:dyDescent="0.3">
      <c r="A5" s="85"/>
      <c r="B5" s="85"/>
      <c r="C5" s="85"/>
      <c r="D5" s="85"/>
      <c r="E5" s="85"/>
    </row>
    <row r="6" spans="1:5" x14ac:dyDescent="0.3">
      <c r="A6" s="71" t="s">
        <v>187</v>
      </c>
      <c r="B6" s="72" t="s">
        <v>188</v>
      </c>
      <c r="C6" s="72" t="s">
        <v>189</v>
      </c>
      <c r="D6" s="72" t="s">
        <v>190</v>
      </c>
      <c r="E6" s="72" t="s">
        <v>191</v>
      </c>
    </row>
    <row r="7" spans="1:5" x14ac:dyDescent="0.3">
      <c r="A7" s="85" t="s">
        <v>192</v>
      </c>
      <c r="B7" s="75">
        <f>C7/$C$3</f>
        <v>0.49</v>
      </c>
      <c r="C7" s="76">
        <f>ROUND($C$3-SUM(C8:C13),2)</f>
        <v>35525</v>
      </c>
      <c r="D7" s="85" t="s">
        <v>193</v>
      </c>
      <c r="E7" s="85" t="str">
        <f>IF(C7&gt;0,"OK","REVISAR")</f>
        <v>OK</v>
      </c>
    </row>
    <row r="8" spans="1:5" x14ac:dyDescent="0.3">
      <c r="A8" s="85" t="s">
        <v>194</v>
      </c>
      <c r="B8" s="77">
        <v>0.01</v>
      </c>
      <c r="C8" s="76">
        <f t="shared" ref="C8:C13" si="0">ROUND($C$3*B8,2)</f>
        <v>725</v>
      </c>
      <c r="D8" s="75">
        <v>0.01</v>
      </c>
      <c r="E8" s="85" t="str">
        <f t="shared" ref="E8:E13" si="1">IF(B8&lt;=D8+0.000001,"OK","EXCEDE TOPE")</f>
        <v>OK</v>
      </c>
    </row>
    <row r="9" spans="1:5" x14ac:dyDescent="0.3">
      <c r="A9" s="85" t="s">
        <v>195</v>
      </c>
      <c r="B9" s="77">
        <v>0.02</v>
      </c>
      <c r="C9" s="76">
        <f t="shared" si="0"/>
        <v>1450</v>
      </c>
      <c r="D9" s="75">
        <v>0.02</v>
      </c>
      <c r="E9" s="85" t="str">
        <f t="shared" si="1"/>
        <v>OK</v>
      </c>
    </row>
    <row r="10" spans="1:5" x14ac:dyDescent="0.3">
      <c r="A10" s="85" t="s">
        <v>196</v>
      </c>
      <c r="B10" s="77">
        <v>0.02</v>
      </c>
      <c r="C10" s="76">
        <f t="shared" si="0"/>
        <v>1450</v>
      </c>
      <c r="D10" s="75">
        <v>0.02</v>
      </c>
      <c r="E10" s="85" t="str">
        <f t="shared" si="1"/>
        <v>OK</v>
      </c>
    </row>
    <row r="11" spans="1:5" x14ac:dyDescent="0.3">
      <c r="A11" s="85" t="s">
        <v>197</v>
      </c>
      <c r="B11" s="77">
        <v>0.25</v>
      </c>
      <c r="C11" s="76">
        <f t="shared" si="0"/>
        <v>18125</v>
      </c>
      <c r="D11" s="75">
        <v>0.25</v>
      </c>
      <c r="E11" s="85" t="str">
        <f t="shared" si="1"/>
        <v>OK</v>
      </c>
    </row>
    <row r="12" spans="1:5" x14ac:dyDescent="0.3">
      <c r="A12" s="85" t="s">
        <v>198</v>
      </c>
      <c r="B12" s="77">
        <v>0.12</v>
      </c>
      <c r="C12" s="76">
        <f t="shared" si="0"/>
        <v>8700</v>
      </c>
      <c r="D12" s="75">
        <v>0.12</v>
      </c>
      <c r="E12" s="85" t="str">
        <f t="shared" si="1"/>
        <v>OK</v>
      </c>
    </row>
    <row r="13" spans="1:5" x14ac:dyDescent="0.3">
      <c r="A13" s="85" t="s">
        <v>199</v>
      </c>
      <c r="B13" s="75">
        <f>$C$4</f>
        <v>0.09</v>
      </c>
      <c r="C13" s="76">
        <f t="shared" si="0"/>
        <v>6525</v>
      </c>
      <c r="D13" s="77">
        <v>0.09</v>
      </c>
      <c r="E13" s="85" t="str">
        <f t="shared" si="1"/>
        <v>OK</v>
      </c>
    </row>
    <row r="14" spans="1:5" x14ac:dyDescent="0.3">
      <c r="A14" s="78" t="s">
        <v>200</v>
      </c>
      <c r="B14" s="79">
        <f>SUM(B7:B13)</f>
        <v>1</v>
      </c>
      <c r="C14" s="80">
        <f>SUM(C7:C13)</f>
        <v>72500</v>
      </c>
      <c r="D14" s="75"/>
      <c r="E14" s="78" t="str">
        <f>IF(ABS(B14-1)&lt;0.000001,"OK","REVISAR")</f>
        <v>OK</v>
      </c>
    </row>
    <row r="15" spans="1:5" x14ac:dyDescent="0.3">
      <c r="A15" s="85"/>
      <c r="B15" s="75"/>
      <c r="C15" s="76"/>
      <c r="D15" s="75"/>
      <c r="E15" s="85"/>
    </row>
    <row r="16" spans="1:5" x14ac:dyDescent="0.3">
      <c r="A16" s="81" t="s">
        <v>201</v>
      </c>
      <c r="B16" s="82" t="s">
        <v>202</v>
      </c>
      <c r="C16" s="83" t="s">
        <v>189</v>
      </c>
      <c r="D16" s="75"/>
      <c r="E16" s="85"/>
    </row>
    <row r="17" spans="1:5" x14ac:dyDescent="0.3">
      <c r="A17" s="85" t="s">
        <v>203</v>
      </c>
      <c r="B17" s="77">
        <v>0.3</v>
      </c>
      <c r="C17" s="76">
        <f>ROUND($C$7*B17,2)</f>
        <v>10657.5</v>
      </c>
      <c r="D17" s="75"/>
      <c r="E17" s="85"/>
    </row>
    <row r="18" spans="1:5" x14ac:dyDescent="0.3">
      <c r="A18" s="85" t="s">
        <v>204</v>
      </c>
      <c r="B18" s="77">
        <v>0.25</v>
      </c>
      <c r="C18" s="76">
        <f>ROUND($C$7*B18,2)</f>
        <v>8881.25</v>
      </c>
      <c r="D18" s="75"/>
      <c r="E18" s="85"/>
    </row>
    <row r="19" spans="1:5" x14ac:dyDescent="0.3">
      <c r="A19" s="85" t="s">
        <v>205</v>
      </c>
      <c r="B19" s="77">
        <v>0.25</v>
      </c>
      <c r="C19" s="76">
        <f>ROUND($C$7*B19,2)</f>
        <v>8881.25</v>
      </c>
      <c r="D19" s="75"/>
      <c r="E19" s="85"/>
    </row>
    <row r="20" spans="1:5" x14ac:dyDescent="0.3">
      <c r="A20" s="85" t="s">
        <v>206</v>
      </c>
      <c r="B20" s="75">
        <f>1-SUM(B17:B19)</f>
        <v>0.19999999999999996</v>
      </c>
      <c r="C20" s="76">
        <f>$C$7-C17-C18-C19</f>
        <v>7105</v>
      </c>
      <c r="D20" s="75"/>
      <c r="E20" s="85"/>
    </row>
    <row r="21" spans="1:5" x14ac:dyDescent="0.3">
      <c r="A21" s="78" t="s">
        <v>207</v>
      </c>
      <c r="B21" s="79">
        <f>SUM(B17:B20)</f>
        <v>1</v>
      </c>
      <c r="C21" s="80">
        <f>SUM(C17:C20)</f>
        <v>35525</v>
      </c>
      <c r="D21" s="75"/>
      <c r="E21" s="85"/>
    </row>
    <row r="22" spans="1:5" x14ac:dyDescent="0.3">
      <c r="A22" s="85"/>
      <c r="B22" s="75"/>
      <c r="C22" s="76"/>
      <c r="D22" s="75"/>
      <c r="E22" s="85"/>
    </row>
    <row r="23" spans="1:5" x14ac:dyDescent="0.3">
      <c r="A23" s="81" t="s">
        <v>208</v>
      </c>
      <c r="B23" s="82" t="s">
        <v>202</v>
      </c>
      <c r="C23" s="83" t="s">
        <v>189</v>
      </c>
      <c r="D23" s="75"/>
      <c r="E23" s="85"/>
    </row>
    <row r="24" spans="1:5" x14ac:dyDescent="0.3">
      <c r="A24" s="85" t="s">
        <v>209</v>
      </c>
      <c r="B24" s="77">
        <v>0.3</v>
      </c>
      <c r="C24" s="76">
        <f>ROUND($C$9*B24,2)</f>
        <v>435</v>
      </c>
      <c r="D24" s="75"/>
      <c r="E24" s="85"/>
    </row>
    <row r="25" spans="1:5" x14ac:dyDescent="0.3">
      <c r="A25" s="85" t="s">
        <v>210</v>
      </c>
      <c r="B25" s="77">
        <v>0.3</v>
      </c>
      <c r="C25" s="76">
        <f>ROUND($C$9*B25,2)</f>
        <v>435</v>
      </c>
      <c r="D25" s="75"/>
      <c r="E25" s="85"/>
    </row>
    <row r="26" spans="1:5" x14ac:dyDescent="0.3">
      <c r="A26" s="85" t="s">
        <v>211</v>
      </c>
      <c r="B26" s="75">
        <f>1-SUM(B24:B25)</f>
        <v>0.4</v>
      </c>
      <c r="C26" s="76">
        <f>$C$9-C24-C25</f>
        <v>580</v>
      </c>
      <c r="D26" s="75"/>
      <c r="E26" s="85"/>
    </row>
    <row r="27" spans="1:5" x14ac:dyDescent="0.3">
      <c r="A27" s="78" t="s">
        <v>207</v>
      </c>
      <c r="B27" s="79">
        <f>SUM(B24:B26)</f>
        <v>1</v>
      </c>
      <c r="C27" s="80">
        <f>SUM(C24:C26)</f>
        <v>1450</v>
      </c>
      <c r="D27" s="75"/>
      <c r="E27" s="85"/>
    </row>
    <row r="28" spans="1:5" x14ac:dyDescent="0.3">
      <c r="A28" s="85"/>
      <c r="B28" s="75"/>
      <c r="C28" s="76"/>
      <c r="D28" s="75"/>
      <c r="E28" s="85"/>
    </row>
    <row r="29" spans="1:5" x14ac:dyDescent="0.3">
      <c r="A29" s="81" t="s">
        <v>212</v>
      </c>
      <c r="B29" s="82" t="s">
        <v>202</v>
      </c>
      <c r="C29" s="83" t="s">
        <v>189</v>
      </c>
      <c r="D29" s="75"/>
      <c r="E29" s="85"/>
    </row>
    <row r="30" spans="1:5" x14ac:dyDescent="0.3">
      <c r="A30" s="85" t="s">
        <v>32</v>
      </c>
      <c r="B30" s="77">
        <v>0.1</v>
      </c>
      <c r="C30" s="76">
        <f>ROUND($C$10*B30,2)</f>
        <v>145</v>
      </c>
      <c r="D30" s="75"/>
      <c r="E30" s="85"/>
    </row>
    <row r="31" spans="1:5" x14ac:dyDescent="0.3">
      <c r="A31" s="85" t="s">
        <v>33</v>
      </c>
      <c r="B31" s="77">
        <v>0.25</v>
      </c>
      <c r="C31" s="76">
        <f>ROUND($C$10*B31,2)</f>
        <v>362.5</v>
      </c>
      <c r="D31" s="75"/>
      <c r="E31" s="85"/>
    </row>
    <row r="32" spans="1:5" x14ac:dyDescent="0.3">
      <c r="A32" s="85" t="s">
        <v>213</v>
      </c>
      <c r="B32" s="77">
        <v>0.4</v>
      </c>
      <c r="C32" s="76">
        <f>ROUND($C$10*B32,2)</f>
        <v>580</v>
      </c>
      <c r="D32" s="75"/>
      <c r="E32" s="85"/>
    </row>
    <row r="33" spans="1:5" x14ac:dyDescent="0.3">
      <c r="A33" s="85" t="s">
        <v>214</v>
      </c>
      <c r="B33" s="75">
        <f>1-SUM(B30:B32)</f>
        <v>0.25</v>
      </c>
      <c r="C33" s="76">
        <f>$C$10-C30-C31-C32</f>
        <v>362.5</v>
      </c>
      <c r="D33" s="75"/>
      <c r="E33" s="85"/>
    </row>
    <row r="34" spans="1:5" x14ac:dyDescent="0.3">
      <c r="A34" s="78" t="s">
        <v>207</v>
      </c>
      <c r="B34" s="79">
        <f>SUM(B30:B33)</f>
        <v>1</v>
      </c>
      <c r="C34" s="80">
        <f>SUM(C30:C33)</f>
        <v>1450</v>
      </c>
      <c r="D34" s="75"/>
      <c r="E34" s="85"/>
    </row>
    <row r="35" spans="1:5" x14ac:dyDescent="0.3">
      <c r="A35" s="67" t="s">
        <v>215</v>
      </c>
      <c r="B35" s="75"/>
      <c r="C35" s="76"/>
      <c r="D35" s="75"/>
      <c r="E35" s="85"/>
    </row>
    <row r="36" spans="1:5" x14ac:dyDescent="0.3">
      <c r="A36" s="85"/>
      <c r="B36" s="75"/>
      <c r="C36" s="76"/>
      <c r="D36" s="75"/>
      <c r="E36" s="85"/>
    </row>
    <row r="37" spans="1:5" x14ac:dyDescent="0.3">
      <c r="A37" s="81" t="s">
        <v>216</v>
      </c>
      <c r="B37" s="82" t="s">
        <v>202</v>
      </c>
      <c r="C37" s="83" t="s">
        <v>189</v>
      </c>
      <c r="D37" s="75"/>
      <c r="E37" s="85"/>
    </row>
    <row r="38" spans="1:5" x14ac:dyDescent="0.3">
      <c r="A38" s="85" t="s">
        <v>217</v>
      </c>
      <c r="B38" s="77">
        <v>0.55000000000000004</v>
      </c>
      <c r="C38" s="76">
        <f>ROUND($C$11*B38,2)</f>
        <v>9968.75</v>
      </c>
      <c r="D38" s="75"/>
      <c r="E38" s="85"/>
    </row>
    <row r="39" spans="1:5" x14ac:dyDescent="0.3">
      <c r="A39" s="85" t="s">
        <v>218</v>
      </c>
      <c r="B39" s="75">
        <f>1-B38</f>
        <v>0.44999999999999996</v>
      </c>
      <c r="C39" s="76">
        <f>$C$11-C38</f>
        <v>8156.25</v>
      </c>
      <c r="D39" s="75"/>
      <c r="E39" s="85"/>
    </row>
    <row r="40" spans="1:5" x14ac:dyDescent="0.3">
      <c r="A40" s="78" t="s">
        <v>207</v>
      </c>
      <c r="B40" s="79">
        <f>SUM(B38:B39)</f>
        <v>1</v>
      </c>
      <c r="C40" s="80">
        <f>SUM(C38:C39)</f>
        <v>18125</v>
      </c>
      <c r="D40" s="75"/>
      <c r="E40" s="85"/>
    </row>
    <row r="41" spans="1:5" x14ac:dyDescent="0.3">
      <c r="A41" s="85"/>
      <c r="B41" s="75"/>
      <c r="C41" s="76"/>
      <c r="D41" s="75"/>
      <c r="E41" s="85"/>
    </row>
    <row r="42" spans="1:5" x14ac:dyDescent="0.3">
      <c r="A42" s="81" t="s">
        <v>219</v>
      </c>
      <c r="B42" s="82" t="s">
        <v>202</v>
      </c>
      <c r="C42" s="83" t="s">
        <v>189</v>
      </c>
      <c r="D42" s="82" t="s">
        <v>220</v>
      </c>
      <c r="E42" s="84" t="s">
        <v>191</v>
      </c>
    </row>
    <row r="43" spans="1:5" x14ac:dyDescent="0.3">
      <c r="A43" s="85" t="s">
        <v>221</v>
      </c>
      <c r="B43" s="77">
        <v>0.05</v>
      </c>
      <c r="C43" s="76">
        <f>ROUND($C$12*B43,2)</f>
        <v>435</v>
      </c>
      <c r="D43" s="75">
        <v>0.05</v>
      </c>
      <c r="E43" s="85" t="str">
        <f>IF(B43&lt;=D43+0.000001,"OK","EXCEDE TOPE")</f>
        <v>OK</v>
      </c>
    </row>
    <row r="44" spans="1:5" x14ac:dyDescent="0.3">
      <c r="A44" s="85" t="s">
        <v>222</v>
      </c>
      <c r="B44" s="77">
        <v>0.4</v>
      </c>
      <c r="C44" s="76">
        <f>ROUND(($C$12-$C$43)*B44,2)</f>
        <v>3306</v>
      </c>
      <c r="D44" s="75"/>
      <c r="E44" s="85"/>
    </row>
    <row r="45" spans="1:5" x14ac:dyDescent="0.3">
      <c r="A45" s="85" t="s">
        <v>223</v>
      </c>
      <c r="B45" s="77">
        <v>0.3</v>
      </c>
      <c r="C45" s="76">
        <f>ROUND(($C$12-$C$43)*B45,2)</f>
        <v>2479.5</v>
      </c>
      <c r="D45" s="75"/>
      <c r="E45" s="85"/>
    </row>
    <row r="46" spans="1:5" x14ac:dyDescent="0.3">
      <c r="A46" s="85" t="s">
        <v>224</v>
      </c>
      <c r="B46" s="75">
        <f>1-SUM(B44:B45)</f>
        <v>0.30000000000000004</v>
      </c>
      <c r="C46" s="76">
        <f>$C$12-C43-C44-C45</f>
        <v>2479.5</v>
      </c>
      <c r="D46" s="75"/>
      <c r="E46" s="85"/>
    </row>
    <row r="47" spans="1:5" x14ac:dyDescent="0.3">
      <c r="A47" s="78" t="s">
        <v>207</v>
      </c>
      <c r="B47" s="75"/>
      <c r="C47" s="80">
        <f>SUM(C43:C46)</f>
        <v>8700</v>
      </c>
      <c r="D47" s="75"/>
      <c r="E47" s="85"/>
    </row>
    <row r="48" spans="1:5" x14ac:dyDescent="0.3">
      <c r="A48" s="85"/>
      <c r="B48" s="75"/>
      <c r="C48" s="76"/>
      <c r="D48" s="75"/>
      <c r="E48" s="85"/>
    </row>
    <row r="49" spans="1:5" x14ac:dyDescent="0.3">
      <c r="A49" s="81" t="s">
        <v>225</v>
      </c>
      <c r="B49" s="82" t="s">
        <v>202</v>
      </c>
      <c r="C49" s="83" t="s">
        <v>189</v>
      </c>
      <c r="D49" s="75"/>
      <c r="E49" s="85"/>
    </row>
    <row r="50" spans="1:5" x14ac:dyDescent="0.3">
      <c r="A50" s="85" t="s">
        <v>226</v>
      </c>
      <c r="B50" s="77">
        <v>0.4</v>
      </c>
      <c r="C50" s="76">
        <f>ROUND($C$13*B50,2)</f>
        <v>2610</v>
      </c>
      <c r="D50" s="75"/>
      <c r="E50" s="85"/>
    </row>
    <row r="51" spans="1:5" x14ac:dyDescent="0.3">
      <c r="A51" s="85" t="s">
        <v>227</v>
      </c>
      <c r="B51" s="77">
        <v>0.35</v>
      </c>
      <c r="C51" s="76">
        <f>ROUND($C$13*B51,2)</f>
        <v>2283.75</v>
      </c>
      <c r="D51" s="75"/>
      <c r="E51" s="85"/>
    </row>
    <row r="52" spans="1:5" x14ac:dyDescent="0.3">
      <c r="A52" s="85" t="s">
        <v>228</v>
      </c>
      <c r="B52" s="75">
        <f>1-SUM(B50:B51)</f>
        <v>0.25</v>
      </c>
      <c r="C52" s="76">
        <f>$C$13-C50-C51</f>
        <v>1631.25</v>
      </c>
      <c r="D52" s="75"/>
      <c r="E52" s="85"/>
    </row>
    <row r="53" spans="1:5" x14ac:dyDescent="0.3">
      <c r="A53" s="78" t="s">
        <v>207</v>
      </c>
      <c r="B53" s="79">
        <f>SUM(B50:B52)</f>
        <v>1</v>
      </c>
      <c r="C53" s="80">
        <f>SUM(C50:C52)</f>
        <v>6525</v>
      </c>
      <c r="D53" s="75"/>
      <c r="E53" s="85"/>
    </row>
    <row r="54" spans="1:5" x14ac:dyDescent="0.3">
      <c r="A54" s="85"/>
      <c r="B54" s="75"/>
      <c r="C54" s="76"/>
      <c r="D54" s="75"/>
      <c r="E54" s="85"/>
    </row>
    <row r="55" spans="1:5" x14ac:dyDescent="0.3">
      <c r="A55" s="81" t="s">
        <v>229</v>
      </c>
      <c r="B55" s="82" t="s">
        <v>202</v>
      </c>
      <c r="C55" s="83" t="s">
        <v>189</v>
      </c>
      <c r="D55" s="75"/>
      <c r="E55" s="85"/>
    </row>
    <row r="56" spans="1:5" x14ac:dyDescent="0.3">
      <c r="A56" s="85" t="s">
        <v>55</v>
      </c>
      <c r="B56" s="77">
        <v>0.25</v>
      </c>
      <c r="C56" s="76">
        <f>ROUND($C$50*B56,2)</f>
        <v>652.5</v>
      </c>
      <c r="D56" s="75"/>
      <c r="E56" s="85"/>
    </row>
    <row r="57" spans="1:5" x14ac:dyDescent="0.3">
      <c r="A57" s="85" t="s">
        <v>56</v>
      </c>
      <c r="B57" s="77">
        <v>0.35</v>
      </c>
      <c r="C57" s="76">
        <f>ROUND($C$50*B57,2)</f>
        <v>913.5</v>
      </c>
      <c r="D57" s="75"/>
      <c r="E57" s="85"/>
    </row>
    <row r="58" spans="1:5" x14ac:dyDescent="0.3">
      <c r="A58" s="85" t="s">
        <v>57</v>
      </c>
      <c r="B58" s="77">
        <v>0.2</v>
      </c>
      <c r="C58" s="76">
        <f>ROUND($C$50*B58,2)</f>
        <v>522</v>
      </c>
      <c r="D58" s="75"/>
      <c r="E58" s="85"/>
    </row>
    <row r="59" spans="1:5" x14ac:dyDescent="0.3">
      <c r="A59" s="85" t="s">
        <v>230</v>
      </c>
      <c r="B59" s="75">
        <f>1-SUM(B56:B58)</f>
        <v>0.19999999999999996</v>
      </c>
      <c r="C59" s="76">
        <f>$C$50-C56-C57-C58</f>
        <v>522</v>
      </c>
      <c r="D59" s="75"/>
      <c r="E59" s="85"/>
    </row>
    <row r="60" spans="1:5" x14ac:dyDescent="0.3">
      <c r="A60" s="78" t="s">
        <v>207</v>
      </c>
      <c r="B60" s="79">
        <f>SUM(B56:B59)</f>
        <v>1</v>
      </c>
      <c r="C60" s="80">
        <f>SUM(C56:C59)</f>
        <v>2610</v>
      </c>
      <c r="D60" s="75"/>
      <c r="E60" s="85"/>
    </row>
    <row r="61" spans="1:5" x14ac:dyDescent="0.3">
      <c r="A61" s="85"/>
      <c r="B61" s="75"/>
      <c r="C61" s="76"/>
      <c r="D61" s="75"/>
      <c r="E61" s="85"/>
    </row>
    <row r="62" spans="1:5" x14ac:dyDescent="0.3">
      <c r="A62" s="81" t="s">
        <v>231</v>
      </c>
      <c r="B62" s="82" t="s">
        <v>202</v>
      </c>
      <c r="C62" s="83" t="s">
        <v>189</v>
      </c>
      <c r="D62" s="75"/>
      <c r="E62" s="85"/>
    </row>
    <row r="63" spans="1:5" x14ac:dyDescent="0.3">
      <c r="A63" s="85" t="s">
        <v>62</v>
      </c>
      <c r="B63" s="77">
        <v>0.2</v>
      </c>
      <c r="C63" s="76">
        <f>ROUND($C$52*B63,2)</f>
        <v>326.25</v>
      </c>
      <c r="D63" s="75"/>
      <c r="E63" s="85"/>
    </row>
    <row r="64" spans="1:5" x14ac:dyDescent="0.3">
      <c r="A64" s="85" t="s">
        <v>63</v>
      </c>
      <c r="B64" s="77">
        <v>0.45</v>
      </c>
      <c r="C64" s="76">
        <f>ROUND($C$52*B64,2)</f>
        <v>734.06</v>
      </c>
      <c r="D64" s="75"/>
      <c r="E64" s="85"/>
    </row>
    <row r="65" spans="1:5" x14ac:dyDescent="0.3">
      <c r="A65" s="85" t="s">
        <v>232</v>
      </c>
      <c r="B65" s="75">
        <f>1-SUM(B63:B64)</f>
        <v>0.35</v>
      </c>
      <c r="C65" s="76">
        <f>$C$52-C63-C64</f>
        <v>570.94000000000005</v>
      </c>
      <c r="D65" s="75"/>
      <c r="E65" s="85"/>
    </row>
    <row r="66" spans="1:5" x14ac:dyDescent="0.3">
      <c r="A66" s="78" t="s">
        <v>207</v>
      </c>
      <c r="B66" s="79">
        <f>SUM(B63:B65)</f>
        <v>1</v>
      </c>
      <c r="C66" s="80">
        <f>SUM(C63:C65)</f>
        <v>1631.25</v>
      </c>
      <c r="D66" s="75"/>
      <c r="E66" s="85"/>
    </row>
    <row r="68" spans="1:5" x14ac:dyDescent="0.3">
      <c r="A68" s="86" t="s">
        <v>233</v>
      </c>
      <c r="C68" s="87" t="s">
        <v>234</v>
      </c>
      <c r="D68" s="87" t="s">
        <v>235</v>
      </c>
      <c r="E68" s="87" t="s">
        <v>191</v>
      </c>
    </row>
    <row r="69" spans="1:5" x14ac:dyDescent="0.3">
      <c r="A69" t="s">
        <v>236</v>
      </c>
      <c r="C69" s="74">
        <f>'Form 3-Presupuesto Proyecto-VF'!E86</f>
        <v>72500</v>
      </c>
      <c r="D69" s="74">
        <f>$C$3</f>
        <v>72500</v>
      </c>
      <c r="E69" t="str">
        <f>IF(ABS(C69-D69)&lt;0.01,"OK","REVISAR")</f>
        <v>OK</v>
      </c>
    </row>
    <row r="70" spans="1:5" x14ac:dyDescent="0.3">
      <c r="A70" t="s">
        <v>237</v>
      </c>
      <c r="C70" s="73">
        <f>'Form 3-Presupuesto Proyecto-VF'!E73/'Form 3-Presupuesto Proyecto-VF'!E86</f>
        <v>0.09</v>
      </c>
      <c r="D70" s="73">
        <f>$C$4</f>
        <v>0.09</v>
      </c>
      <c r="E70" t="str">
        <f>IF(C70&lt;=D70+0.000001,"OK - no supera el tope","EXCEDE TOPE")</f>
        <v>OK - no supera el tope</v>
      </c>
    </row>
    <row r="71" spans="1:5" x14ac:dyDescent="0.3">
      <c r="A71" t="s">
        <v>238</v>
      </c>
      <c r="C71" s="74">
        <f>'Form 3-Presupuesto Proyecto-VF'!E71</f>
        <v>65975</v>
      </c>
      <c r="D71" s="74">
        <f>$C$3-$C$13</f>
        <v>65975</v>
      </c>
      <c r="E71" t="str">
        <f>IF(ABS(C71-D71)&lt;0.01,"OK","REVISAR")</f>
        <v>OK</v>
      </c>
    </row>
    <row r="72" spans="1:5" x14ac:dyDescent="0.3">
      <c r="A72" t="s">
        <v>239</v>
      </c>
      <c r="C72" s="73">
        <f>$B$14</f>
        <v>1</v>
      </c>
      <c r="D72" s="73">
        <v>1</v>
      </c>
      <c r="E72" t="str">
        <f>IF(ABS(C72-D72)&lt;0.000001,"OK","REVISAR")</f>
        <v>OK</v>
      </c>
    </row>
    <row r="73" spans="1:5" x14ac:dyDescent="0.3">
      <c r="A73" t="s">
        <v>240</v>
      </c>
      <c r="C73" s="74">
        <f>'Form 3-Presupuesto Proyecto-VF'!E10</f>
        <v>35525</v>
      </c>
      <c r="D73" s="74">
        <f>$C$7</f>
        <v>35525</v>
      </c>
      <c r="E73" t="str">
        <f>IF(ABS(C73-D73)&lt;0.01,"OK","REVISAR")</f>
        <v>OK</v>
      </c>
    </row>
    <row r="74" spans="1:5" x14ac:dyDescent="0.3">
      <c r="A74" t="s">
        <v>241</v>
      </c>
      <c r="C74" s="74">
        <f>'Form 3-Presupuesto Proyecto-VF'!E61</f>
        <v>8700</v>
      </c>
      <c r="D74" s="74">
        <f>$C$12</f>
        <v>8700</v>
      </c>
      <c r="E74" t="str">
        <f>IF(ABS(C74-D74)&lt;0.01,"OK","REVISAR")</f>
        <v>OK</v>
      </c>
    </row>
    <row r="75" spans="1:5" x14ac:dyDescent="0.3">
      <c r="A75" t="s">
        <v>242</v>
      </c>
      <c r="C75" s="74">
        <f>'Form 3-Presupuesto Proyecto-VF'!E47</f>
        <v>1450</v>
      </c>
      <c r="D75" s="74">
        <f>$C$10</f>
        <v>1450</v>
      </c>
      <c r="E75" t="str">
        <f>IF(ABS(C75-D75)&lt;0.01,"OK","REVISAR")</f>
        <v>OK</v>
      </c>
    </row>
    <row r="76" spans="1:5" x14ac:dyDescent="0.3">
      <c r="A76" t="s">
        <v>243</v>
      </c>
      <c r="C76" s="74">
        <f>'Form 3-Presupuesto Proyecto-VF'!E56</f>
        <v>18125</v>
      </c>
      <c r="D76" s="74">
        <f>$C$11</f>
        <v>18125</v>
      </c>
      <c r="E76" t="str">
        <f>IF(ABS(C76-D76)&lt;0.01,"OK","REVISAR")</f>
        <v>OK</v>
      </c>
    </row>
    <row r="77" spans="1:5" x14ac:dyDescent="0.3">
      <c r="A77" t="s">
        <v>244</v>
      </c>
      <c r="C77" s="74">
        <f>'Form 3-Presupuesto Proyecto-VF'!E34</f>
        <v>1450</v>
      </c>
      <c r="D77" s="74">
        <f>$C$9</f>
        <v>1450</v>
      </c>
      <c r="E77" t="str">
        <f>IF(ABS(C77-D77)&lt;0.01,"OK","REVISAR")</f>
        <v>OK</v>
      </c>
    </row>
  </sheetData>
  <conditionalFormatting sqref="E7:E14">
    <cfRule type="containsText" dxfId="5" priority="1" operator="containsText" text="OK">
      <formula>NOT(ISERROR(SEARCH("OK",E7)))</formula>
    </cfRule>
    <cfRule type="notContainsText" dxfId="4" priority="2" operator="notContains" text="OK">
      <formula>ISERROR(SEARCH("OK",E7))</formula>
    </cfRule>
  </conditionalFormatting>
  <conditionalFormatting sqref="E43">
    <cfRule type="containsText" dxfId="3" priority="3" operator="containsText" text="OK">
      <formula>NOT(ISERROR(SEARCH("OK",E43)))</formula>
    </cfRule>
    <cfRule type="notContainsText" dxfId="2" priority="4" operator="notContains" text="OK">
      <formula>ISERROR(SEARCH("OK",E43))</formula>
    </cfRule>
  </conditionalFormatting>
  <conditionalFormatting sqref="E69:E77">
    <cfRule type="containsText" dxfId="1" priority="5" operator="containsText" text="OK">
      <formula>NOT(ISERROR(SEARCH("OK",E69)))</formula>
    </cfRule>
    <cfRule type="notContainsText" dxfId="0" priority="6" operator="notContains" text="OK">
      <formula>ISERROR(SEARCH("OK",E69))</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 3-Presupuesto Proyecto-VF</vt:lpstr>
      <vt:lpstr>Form 3 - Instructivo  Pres Proy</vt:lpstr>
      <vt:lpstr>Form 3-Codificador Pre</vt:lpstr>
      <vt:lpstr>Supuestos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Abdiel Marquinez</dc:creator>
  <cp:lastModifiedBy>Román Franco</cp:lastModifiedBy>
  <cp:lastPrinted>2026-06-12T20:29:51Z</cp:lastPrinted>
  <dcterms:created xsi:type="dcterms:W3CDTF">2026-05-26T19:28:47Z</dcterms:created>
  <dcterms:modified xsi:type="dcterms:W3CDTF">2026-09-10T09:20:15Z</dcterms:modified>
</cp:coreProperties>
</file>